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5\"/>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 l="1"/>
  <c r="S30" i="1" s="1"/>
  <c r="R30" i="1" l="1"/>
  <c r="T30" i="1" s="1"/>
  <c r="U30" i="1" s="1"/>
  <c r="AB31" i="1" l="1"/>
  <c r="AB32" i="1"/>
  <c r="AB33" i="1"/>
  <c r="AB26" i="1"/>
  <c r="AB27" i="1"/>
  <c r="AB28" i="1"/>
  <c r="AB29" i="1"/>
  <c r="AB35" i="1"/>
  <c r="AB36" i="1"/>
  <c r="AB37" i="1"/>
  <c r="AB38" i="1"/>
  <c r="AB39" i="1"/>
  <c r="AB34" i="1"/>
  <c r="AB40" i="1"/>
  <c r="AB41" i="1"/>
  <c r="W31" i="1"/>
  <c r="W32" i="1"/>
  <c r="W33" i="1"/>
  <c r="W26" i="1"/>
  <c r="W27" i="1"/>
  <c r="W28" i="1"/>
  <c r="W29" i="1"/>
  <c r="W35" i="1"/>
  <c r="W36" i="1"/>
  <c r="W37" i="1"/>
  <c r="W38" i="1"/>
  <c r="W39" i="1"/>
  <c r="W34" i="1"/>
  <c r="W40" i="1"/>
  <c r="W41" i="1"/>
  <c r="L31" i="1"/>
  <c r="M31" i="1"/>
  <c r="L32" i="1"/>
  <c r="M32" i="1"/>
  <c r="L33" i="1"/>
  <c r="M33" i="1"/>
  <c r="L26" i="1"/>
  <c r="M26" i="1"/>
  <c r="L27" i="1"/>
  <c r="M27" i="1"/>
  <c r="L28" i="1"/>
  <c r="M28" i="1"/>
  <c r="L29" i="1"/>
  <c r="M29" i="1"/>
  <c r="L35" i="1"/>
  <c r="M35" i="1"/>
  <c r="L36" i="1"/>
  <c r="M36" i="1"/>
  <c r="L37" i="1"/>
  <c r="M37" i="1"/>
  <c r="L38" i="1"/>
  <c r="M38" i="1"/>
  <c r="L39" i="1"/>
  <c r="M39" i="1"/>
  <c r="L34" i="1"/>
  <c r="M34" i="1"/>
  <c r="L40" i="1"/>
  <c r="M40" i="1"/>
  <c r="L41" i="1"/>
  <c r="M41" i="1"/>
  <c r="J31" i="1"/>
  <c r="J32" i="1"/>
  <c r="J33" i="1"/>
  <c r="J26" i="1"/>
  <c r="J27" i="1"/>
  <c r="J28" i="1"/>
  <c r="J29" i="1"/>
  <c r="J35" i="1"/>
  <c r="J36" i="1"/>
  <c r="J37" i="1"/>
  <c r="J38" i="1"/>
  <c r="J39" i="1"/>
  <c r="J34" i="1"/>
  <c r="J40" i="1"/>
  <c r="J41" i="1"/>
  <c r="G31" i="1"/>
  <c r="G32" i="1"/>
  <c r="G33" i="1"/>
  <c r="G26" i="1"/>
  <c r="G27" i="1"/>
  <c r="G28" i="1"/>
  <c r="G29" i="1"/>
  <c r="G35" i="1"/>
  <c r="G36" i="1"/>
  <c r="G37" i="1"/>
  <c r="G38" i="1"/>
  <c r="G39" i="1"/>
  <c r="G34" i="1"/>
  <c r="G40" i="1"/>
  <c r="G41" i="1"/>
  <c r="Q31" i="1"/>
  <c r="R31" i="1" s="1"/>
  <c r="T31" i="1" s="1"/>
  <c r="U31" i="1" s="1"/>
  <c r="Q32" i="1"/>
  <c r="S32" i="1" s="1"/>
  <c r="Q33" i="1"/>
  <c r="S33" i="1" s="1"/>
  <c r="Q26" i="1"/>
  <c r="R26" i="1" s="1"/>
  <c r="T26" i="1" s="1"/>
  <c r="U26" i="1" s="1"/>
  <c r="Q27" i="1"/>
  <c r="R27" i="1" s="1"/>
  <c r="T27" i="1" s="1"/>
  <c r="U27" i="1" s="1"/>
  <c r="Q28" i="1"/>
  <c r="S28" i="1" s="1"/>
  <c r="Q29" i="1"/>
  <c r="S29" i="1" s="1"/>
  <c r="Q35" i="1"/>
  <c r="R35" i="1" s="1"/>
  <c r="T35" i="1" s="1"/>
  <c r="U35" i="1" s="1"/>
  <c r="Q36" i="1"/>
  <c r="S36" i="1" s="1"/>
  <c r="Q37" i="1"/>
  <c r="S37" i="1" s="1"/>
  <c r="Q38" i="1"/>
  <c r="S38" i="1" s="1"/>
  <c r="Q39" i="1"/>
  <c r="R39" i="1" s="1"/>
  <c r="T39" i="1" s="1"/>
  <c r="U39" i="1" s="1"/>
  <c r="Q34" i="1"/>
  <c r="R34" i="1" s="1"/>
  <c r="T34" i="1" s="1"/>
  <c r="U34" i="1" s="1"/>
  <c r="Q40" i="1"/>
  <c r="S40" i="1" s="1"/>
  <c r="Q41" i="1"/>
  <c r="S41" i="1" s="1"/>
  <c r="R28" i="1" l="1"/>
  <c r="T28" i="1" s="1"/>
  <c r="U28" i="1" s="1"/>
  <c r="R32" i="1"/>
  <c r="T32" i="1" s="1"/>
  <c r="U32" i="1" s="1"/>
  <c r="S34" i="1"/>
  <c r="R37" i="1"/>
  <c r="T37" i="1" s="1"/>
  <c r="U37" i="1" s="1"/>
  <c r="R36" i="1"/>
  <c r="T36" i="1" s="1"/>
  <c r="U36" i="1" s="1"/>
  <c r="S31" i="1"/>
  <c r="R40" i="1"/>
  <c r="T40" i="1" s="1"/>
  <c r="U40" i="1" s="1"/>
  <c r="S27" i="1"/>
  <c r="R29" i="1"/>
  <c r="T29" i="1" s="1"/>
  <c r="U29" i="1" s="1"/>
  <c r="R33" i="1"/>
  <c r="T33" i="1" s="1"/>
  <c r="U33" i="1" s="1"/>
  <c r="R41" i="1"/>
  <c r="T41" i="1" s="1"/>
  <c r="U41" i="1" s="1"/>
  <c r="R38" i="1"/>
  <c r="T38" i="1" s="1"/>
  <c r="U38" i="1" s="1"/>
  <c r="S39" i="1"/>
  <c r="S35" i="1"/>
  <c r="S26" i="1"/>
  <c r="AB15" i="1" l="1"/>
  <c r="AB16" i="1"/>
  <c r="AB17" i="1"/>
  <c r="AB11" i="1"/>
  <c r="AB12" i="1"/>
  <c r="AB13" i="1"/>
  <c r="AB14" i="1"/>
  <c r="AB19" i="1"/>
  <c r="AB20" i="1"/>
  <c r="AB21" i="1"/>
  <c r="AB22" i="1"/>
  <c r="AB23" i="1"/>
  <c r="AB18" i="1"/>
  <c r="AB24" i="1"/>
  <c r="AB25" i="1"/>
  <c r="W15" i="1"/>
  <c r="W16" i="1"/>
  <c r="W17" i="1"/>
  <c r="W11" i="1"/>
  <c r="W12" i="1"/>
  <c r="W13" i="1"/>
  <c r="W14" i="1"/>
  <c r="W19" i="1"/>
  <c r="W20" i="1"/>
  <c r="W21" i="1"/>
  <c r="W22" i="1"/>
  <c r="W23" i="1"/>
  <c r="W18" i="1"/>
  <c r="W24" i="1"/>
  <c r="W25" i="1"/>
  <c r="Q15" i="1"/>
  <c r="S15" i="1" s="1"/>
  <c r="R15" i="1"/>
  <c r="T15" i="1" s="1"/>
  <c r="U15" i="1" s="1"/>
  <c r="Q16" i="1"/>
  <c r="R16" i="1" s="1"/>
  <c r="T16" i="1" s="1"/>
  <c r="U16" i="1" s="1"/>
  <c r="Q17" i="1"/>
  <c r="R17" i="1" s="1"/>
  <c r="T17" i="1" s="1"/>
  <c r="U17" i="1" s="1"/>
  <c r="Q11" i="1"/>
  <c r="R11" i="1" s="1"/>
  <c r="T11" i="1" s="1"/>
  <c r="U11" i="1" s="1"/>
  <c r="Q12" i="1"/>
  <c r="S12" i="1" s="1"/>
  <c r="Q13" i="1"/>
  <c r="R13" i="1" s="1"/>
  <c r="T13" i="1" s="1"/>
  <c r="U13" i="1" s="1"/>
  <c r="Q14" i="1"/>
  <c r="R14" i="1" s="1"/>
  <c r="T14" i="1" s="1"/>
  <c r="U14" i="1" s="1"/>
  <c r="Q19" i="1"/>
  <c r="R19" i="1" s="1"/>
  <c r="T19" i="1" s="1"/>
  <c r="U19" i="1" s="1"/>
  <c r="Q20" i="1"/>
  <c r="S20" i="1" s="1"/>
  <c r="Q21" i="1"/>
  <c r="R21" i="1" s="1"/>
  <c r="T21" i="1" s="1"/>
  <c r="U21" i="1" s="1"/>
  <c r="Q22" i="1"/>
  <c r="S22" i="1" s="1"/>
  <c r="Q23" i="1"/>
  <c r="S23" i="1" s="1"/>
  <c r="Q18" i="1"/>
  <c r="S18" i="1" s="1"/>
  <c r="Q24" i="1"/>
  <c r="R24" i="1" s="1"/>
  <c r="T24" i="1" s="1"/>
  <c r="U24" i="1" s="1"/>
  <c r="Q25" i="1"/>
  <c r="R25" i="1" s="1"/>
  <c r="T25" i="1" s="1"/>
  <c r="U25" i="1" s="1"/>
  <c r="L15" i="1"/>
  <c r="M15" i="1"/>
  <c r="L16" i="1"/>
  <c r="M16" i="1"/>
  <c r="L17" i="1"/>
  <c r="M17" i="1"/>
  <c r="L11" i="1"/>
  <c r="M11" i="1"/>
  <c r="L12" i="1"/>
  <c r="M12" i="1"/>
  <c r="L13" i="1"/>
  <c r="M13" i="1"/>
  <c r="L14" i="1"/>
  <c r="M14" i="1"/>
  <c r="L19" i="1"/>
  <c r="M19" i="1"/>
  <c r="L20" i="1"/>
  <c r="M20" i="1"/>
  <c r="L21" i="1"/>
  <c r="M21" i="1"/>
  <c r="L22" i="1"/>
  <c r="M22" i="1"/>
  <c r="L23" i="1"/>
  <c r="M23" i="1"/>
  <c r="L18" i="1"/>
  <c r="M18" i="1"/>
  <c r="L24" i="1"/>
  <c r="M24" i="1"/>
  <c r="L25" i="1"/>
  <c r="M25" i="1"/>
  <c r="J15" i="1"/>
  <c r="J16" i="1"/>
  <c r="J17" i="1"/>
  <c r="J11" i="1"/>
  <c r="J12" i="1"/>
  <c r="J13" i="1"/>
  <c r="J14" i="1"/>
  <c r="J19" i="1"/>
  <c r="J20" i="1"/>
  <c r="J21" i="1"/>
  <c r="J22" i="1"/>
  <c r="J23" i="1"/>
  <c r="J18" i="1"/>
  <c r="J24" i="1"/>
  <c r="J25" i="1"/>
  <c r="G15" i="1"/>
  <c r="G16" i="1"/>
  <c r="G17" i="1"/>
  <c r="G11" i="1"/>
  <c r="G12" i="1"/>
  <c r="G13" i="1"/>
  <c r="G14" i="1"/>
  <c r="G19" i="1"/>
  <c r="G20" i="1"/>
  <c r="G21" i="1"/>
  <c r="G22" i="1"/>
  <c r="G23" i="1"/>
  <c r="G18" i="1"/>
  <c r="G24" i="1"/>
  <c r="G25" i="1"/>
  <c r="S17" i="1" l="1"/>
  <c r="R22" i="1"/>
  <c r="T22" i="1" s="1"/>
  <c r="U22" i="1" s="1"/>
  <c r="S19" i="1"/>
  <c r="R12" i="1"/>
  <c r="T12" i="1" s="1"/>
  <c r="U12" i="1" s="1"/>
  <c r="S25" i="1"/>
  <c r="R23" i="1"/>
  <c r="T23" i="1" s="1"/>
  <c r="U23" i="1" s="1"/>
  <c r="S11" i="1"/>
  <c r="R20" i="1"/>
  <c r="T20" i="1" s="1"/>
  <c r="U20" i="1" s="1"/>
  <c r="S14" i="1"/>
  <c r="R18" i="1"/>
  <c r="T18" i="1" s="1"/>
  <c r="U18" i="1" s="1"/>
  <c r="S24" i="1"/>
  <c r="S21" i="1"/>
  <c r="S13" i="1"/>
  <c r="S16" i="1"/>
</calcChain>
</file>

<file path=xl/sharedStrings.xml><?xml version="1.0" encoding="utf-8"?>
<sst xmlns="http://schemas.openxmlformats.org/spreadsheetml/2006/main" count="3583" uniqueCount="1235">
  <si>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</si>
  <si>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</si>
  <si>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</si>
  <si>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</si>
  <si>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</si>
  <si>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</si>
  <si>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</si>
  <si>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</si>
  <si>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</si>
  <si>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</si>
  <si>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</si>
  <si>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</si>
  <si>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</si>
  <si>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</si>
  <si>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</si>
  <si>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</si>
  <si>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</si>
  <si>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</si>
  <si>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</si>
  <si>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</si>
  <si>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</si>
  <si>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</si>
  <si>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</si>
  <si>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</si>
  <si>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</si>
  <si>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</si>
  <si>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</si>
  <si>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</si>
  <si>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</si>
  <si>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</si>
  <si>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</si>
  <si>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</si>
  <si>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</si>
  <si>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</si>
  <si>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</si>
  <si>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</si>
  <si>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</si>
  <si>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</si>
  <si>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</si>
  <si>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</si>
  <si>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</si>
  <si>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</si>
  <si>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</si>
  <si>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</si>
  <si>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</si>
  <si>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</si>
  <si>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</si>
  <si>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</si>
  <si>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</si>
  <si>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</si>
  <si>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</si>
  <si>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</si>
  <si>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</si>
  <si>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</si>
  <si>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</si>
  <si>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</si>
  <si>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</si>
  <si>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</si>
  <si>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</si>
  <si>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</si>
  <si>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</si>
  <si>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</si>
  <si>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</si>
  <si>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</si>
  <si>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</si>
  <si>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</si>
  <si>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</si>
  <si>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</si>
  <si>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</si>
  <si>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</si>
  <si>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</si>
  <si>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</si>
  <si>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</si>
  <si>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</si>
  <si>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</si>
  <si>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</si>
  <si>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</si>
  <si>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</si>
  <si>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</si>
  <si>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</si>
  <si>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</si>
  <si>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</si>
  <si>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</si>
  <si>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</si>
  <si>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</si>
  <si>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</si>
  <si>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</si>
  <si>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</si>
  <si>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</si>
  <si>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</si>
  <si>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</si>
  <si>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</si>
  <si>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</si>
  <si>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</si>
  <si>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</si>
  <si>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</si>
  <si>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</si>
  <si>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</si>
  <si>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</si>
  <si>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</si>
  <si>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</si>
  <si>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</si>
  <si>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</si>
  <si>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</si>
  <si>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</si>
  <si>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</si>
  <si>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</si>
  <si>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</si>
  <si>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</si>
  <si>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</si>
  <si>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</si>
  <si>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</si>
  <si>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</si>
  <si>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</si>
  <si>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</si>
  <si>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</si>
  <si>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</si>
  <si>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</si>
  <si>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</si>
  <si>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</si>
  <si>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</si>
  <si>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</si>
  <si>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</si>
  <si>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</si>
  <si>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</si>
  <si>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</si>
  <si>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</si>
  <si>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</si>
  <si>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</si>
  <si>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</si>
  <si>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</si>
  <si>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</si>
  <si>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</si>
  <si>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</si>
  <si>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</si>
  <si>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</si>
  <si>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</si>
  <si>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</si>
  <si>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</si>
  <si>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</si>
  <si>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</si>
  <si>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</si>
  <si>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</si>
  <si>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</si>
  <si>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</si>
  <si>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</si>
  <si>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</si>
  <si>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</si>
  <si>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</si>
  <si>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</si>
  <si>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</si>
  <si>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</si>
  <si>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</si>
  <si>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</si>
  <si>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</si>
  <si>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</si>
  <si>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</si>
  <si>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</si>
  <si>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</si>
  <si>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</si>
  <si>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</si>
  <si>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</si>
  <si>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</si>
  <si>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</si>
  <si>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</si>
  <si>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</si>
  <si>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</si>
  <si>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</si>
  <si>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</si>
  <si>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</si>
  <si>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</si>
  <si>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</si>
  <si>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</si>
  <si>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</si>
  <si>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</si>
  <si>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</si>
  <si>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</si>
  <si>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</si>
  <si>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</si>
  <si>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</si>
  <si>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</si>
  <si>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</si>
  <si>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</si>
  <si>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</si>
  <si>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</si>
  <si>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</si>
  <si>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</si>
  <si>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</si>
  <si>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</si>
  <si>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</si>
  <si>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</si>
  <si>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</si>
  <si>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</si>
  <si>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</si>
  <si>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</si>
  <si>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</si>
  <si>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</si>
  <si>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</si>
  <si>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</si>
  <si>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</si>
  <si>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</si>
  <si>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</si>
  <si>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</si>
  <si>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</si>
  <si>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</si>
  <si>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</si>
  <si>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</si>
  <si>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</si>
  <si>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</si>
  <si>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</si>
  <si>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</si>
  <si>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</si>
  <si>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</si>
  <si>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</si>
  <si>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</si>
  <si>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</si>
  <si>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</si>
  <si>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</si>
  <si>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</si>
  <si>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</si>
  <si>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</si>
  <si>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</si>
  <si>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</si>
  <si>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</si>
  <si>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</si>
  <si>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</si>
  <si>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</si>
  <si>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</si>
  <si>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</si>
  <si>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</si>
  <si>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</si>
  <si>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</si>
  <si>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</si>
  <si>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</si>
  <si>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</si>
  <si>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</si>
  <si>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</si>
  <si>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</si>
  <si>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</si>
  <si>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</si>
  <si>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</si>
  <si>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</si>
  <si>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</si>
  <si>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</si>
  <si>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</si>
  <si>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</si>
  <si>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</si>
  <si>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</si>
  <si>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</si>
  <si>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</si>
  <si>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</si>
  <si>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</si>
  <si>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</si>
  <si>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</si>
  <si>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</si>
  <si>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</si>
  <si>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</si>
  <si>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</si>
  <si>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</si>
  <si>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</si>
  <si>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</si>
  <si>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</si>
  <si>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</si>
  <si>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</si>
  <si>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</si>
  <si>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</si>
  <si>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</si>
  <si>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</si>
  <si>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</si>
  <si>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</si>
  <si>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</si>
  <si>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</si>
  <si>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</si>
  <si>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</si>
  <si>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</si>
  <si>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</si>
  <si>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</si>
  <si>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</si>
  <si>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</si>
  <si>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</si>
  <si>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</si>
  <si>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</si>
  <si>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</si>
  <si>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</si>
  <si>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</si>
  <si>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</si>
  <si>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</si>
  <si>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</si>
  <si>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</si>
  <si>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</si>
  <si>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</si>
  <si>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</si>
  <si>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</si>
  <si>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</si>
  <si>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</si>
  <si>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</si>
  <si>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</si>
  <si>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</si>
  <si>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</si>
  <si>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</si>
  <si>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</si>
  <si>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</si>
  <si>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</si>
  <si>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</si>
  <si>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</si>
  <si>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</si>
  <si>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</si>
  <si>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</si>
  <si>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</si>
  <si>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</si>
  <si>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</si>
  <si>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</si>
  <si>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</si>
  <si>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</si>
  <si>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</si>
  <si>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</si>
  <si>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</si>
  <si>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</si>
  <si>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</si>
  <si>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</si>
  <si>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</si>
  <si>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</si>
  <si>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</si>
  <si>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</si>
  <si>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</si>
  <si>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</si>
  <si>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</si>
  <si>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</si>
  <si>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</si>
  <si>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</si>
  <si>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</si>
  <si>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</si>
  <si>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</si>
  <si>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</si>
  <si>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</si>
  <si>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</si>
  <si>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</si>
  <si>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</si>
  <si>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</si>
  <si>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</si>
  <si>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</si>
  <si>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</si>
  <si>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</si>
  <si>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</si>
  <si>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</si>
  <si>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</si>
  <si>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</si>
  <si>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</si>
  <si>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</si>
  <si>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</si>
  <si>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</si>
  <si>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</si>
  <si>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</si>
  <si>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</si>
  <si>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</si>
  <si>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</si>
  <si>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</si>
  <si>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</si>
  <si>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</si>
  <si>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</si>
  <si>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</si>
  <si>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</si>
  <si>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</si>
  <si>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</si>
  <si>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</si>
  <si>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</si>
  <si>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</si>
  <si>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</si>
  <si>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</si>
  <si>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</si>
  <si>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</si>
  <si>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</si>
  <si>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</si>
  <si>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</si>
  <si>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</si>
  <si>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</si>
  <si>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</si>
  <si>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</si>
  <si>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</si>
  <si>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</si>
  <si>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</si>
  <si>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</si>
  <si>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</si>
  <si>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</si>
  <si>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</si>
  <si>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</si>
  <si>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</si>
  <si>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</si>
  <si>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</si>
  <si>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</si>
  <si>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</si>
  <si>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</si>
  <si>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</si>
  <si>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</si>
  <si>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</si>
  <si>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</si>
  <si>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</si>
  <si>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</si>
  <si>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</si>
  <si>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</si>
  <si>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</si>
  <si>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</si>
  <si>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</si>
  <si>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</si>
  <si>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</si>
  <si>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</si>
  <si>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</si>
  <si>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</si>
  <si>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</si>
  <si>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</si>
  <si>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</si>
  <si>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</si>
  <si>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</si>
  <si>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</si>
  <si>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</si>
  <si>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</si>
  <si>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</si>
  <si>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</si>
  <si>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</si>
  <si>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</si>
  <si>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</si>
  <si>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</si>
  <si>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</si>
  <si>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</si>
  <si>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</si>
  <si>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</si>
  <si>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</si>
  <si>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</si>
  <si>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</si>
  <si>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</si>
  <si>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</si>
  <si>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</si>
  <si>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</si>
  <si>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</si>
  <si>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</si>
  <si>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</si>
  <si>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</si>
  <si>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</si>
  <si>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</si>
  <si>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</si>
  <si>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</si>
  <si>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</si>
  <si>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</si>
  <si>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</si>
  <si>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</si>
  <si>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</si>
  <si>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</si>
  <si>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</si>
  <si>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</si>
  <si>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</si>
  <si>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</si>
  <si>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</si>
  <si>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</si>
  <si>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</si>
  <si>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</si>
  <si>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</si>
  <si>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</si>
  <si>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</si>
  <si>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</si>
  <si>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</si>
  <si>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</si>
  <si>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</si>
  <si>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</si>
  <si>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</si>
  <si>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</si>
  <si>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</si>
  <si>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</si>
  <si>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</si>
  <si>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</si>
  <si>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</si>
  <si>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</si>
  <si>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</si>
  <si>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</si>
  <si>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</si>
  <si>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</si>
  <si>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</si>
  <si>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</si>
  <si>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</si>
  <si>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</si>
  <si>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</si>
  <si>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</si>
  <si>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</si>
  <si>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</si>
  <si>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</si>
  <si>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</si>
  <si>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</si>
  <si>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</si>
  <si>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</si>
  <si>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</si>
  <si>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</si>
  <si>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</si>
  <si>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</si>
  <si>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</si>
  <si>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</si>
  <si>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</si>
  <si>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</si>
  <si>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</si>
  <si>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</si>
  <si>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</si>
  <si>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</si>
  <si>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</si>
  <si>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</si>
  <si>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</si>
  <si>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</si>
  <si>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</si>
  <si>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</si>
  <si>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</si>
  <si>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</si>
  <si>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</si>
  <si>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</si>
  <si>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</si>
  <si>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</si>
  <si>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</si>
  <si>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</si>
  <si>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</si>
  <si>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</si>
  <si>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</si>
  <si>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</si>
  <si>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</si>
  <si>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</si>
  <si>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</si>
  <si>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</si>
  <si>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</si>
  <si>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</si>
  <si>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</si>
  <si>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</si>
  <si>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</si>
  <si>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</si>
  <si>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</si>
  <si>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</si>
  <si>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</si>
  <si>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</si>
  <si>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</si>
  <si>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</si>
  <si>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</si>
  <si>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</si>
  <si>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</si>
  <si>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</si>
  <si>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</si>
  <si>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</si>
  <si>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</si>
  <si>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</si>
  <si>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</si>
  <si>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</si>
  <si>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</si>
  <si>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</si>
  <si>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</si>
  <si>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</si>
  <si>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</si>
  <si>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</si>
  <si>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</si>
  <si>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</si>
  <si>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</si>
  <si>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</si>
  <si>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</si>
  <si>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</si>
  <si>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</si>
  <si>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</si>
  <si>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</si>
  <si>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</si>
  <si>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</si>
  <si>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</si>
  <si>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</si>
  <si>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</si>
  <si>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</si>
  <si>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</si>
  <si>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</si>
  <si>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</si>
  <si>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</si>
  <si>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</si>
  <si>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</si>
  <si>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</si>
  <si>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</si>
  <si>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</si>
  <si>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</si>
  <si>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</si>
  <si>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</si>
  <si>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</si>
  <si>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</si>
  <si>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</si>
  <si>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</si>
  <si>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</si>
  <si>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</si>
  <si>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</si>
  <si>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</si>
  <si>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</si>
  <si>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</si>
  <si>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</si>
  <si>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</si>
  <si>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</si>
  <si>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</si>
  <si>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</si>
  <si>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</si>
  <si>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</si>
  <si>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</si>
  <si>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</si>
  <si>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</si>
  <si>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</si>
  <si>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</si>
  <si>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</si>
  <si>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</si>
  <si>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</si>
  <si>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</si>
  <si>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</si>
  <si>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</si>
  <si>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</si>
  <si>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</si>
  <si>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</si>
  <si>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</si>
  <si>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</si>
  <si>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</si>
  <si>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</si>
  <si>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</si>
  <si>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</si>
  <si>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</si>
  <si>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</si>
  <si>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</si>
  <si>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</si>
  <si>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</si>
  <si>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</si>
  <si>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</si>
  <si>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</si>
  <si>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</si>
  <si>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</si>
  <si>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</si>
  <si>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</si>
  <si>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</si>
  <si>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</si>
  <si>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</si>
  <si>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</si>
  <si>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</si>
  <si>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</si>
  <si>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</si>
  <si>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</si>
  <si>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</si>
  <si>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</si>
  <si>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</si>
  <si>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</si>
  <si>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</si>
  <si>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</si>
  <si>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</si>
  <si>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</si>
  <si>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</si>
  <si>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</si>
  <si>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</si>
  <si>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</si>
  <si>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</si>
  <si>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</si>
  <si>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</si>
  <si>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</si>
  <si>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</si>
  <si>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</si>
  <si>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</si>
  <si>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</si>
  <si>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</si>
  <si>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</si>
  <si>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</si>
  <si>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</si>
  <si>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</si>
  <si>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</si>
  <si>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</si>
  <si>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</si>
  <si>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</si>
  <si>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</si>
  <si>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</si>
  <si>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</si>
  <si>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</si>
  <si>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</si>
  <si>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</si>
  <si>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</si>
  <si>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</si>
  <si>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</si>
  <si>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</si>
  <si>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</si>
  <si>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</si>
  <si>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</si>
  <si>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</si>
  <si>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</si>
  <si>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</si>
  <si>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</si>
  <si>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</si>
  <si>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</si>
  <si>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</si>
  <si>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</si>
  <si>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</si>
  <si>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</si>
  <si>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</si>
  <si>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</si>
  <si>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</si>
  <si>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</si>
  <si>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</si>
  <si>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</si>
  <si>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</si>
  <si>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</si>
  <si>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</si>
  <si>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</si>
  <si>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</si>
  <si>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</si>
  <si>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</si>
  <si>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</si>
  <si>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</si>
  <si>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</si>
  <si>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</si>
  <si>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</si>
  <si>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</si>
  <si>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</si>
  <si>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</si>
  <si>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</si>
  <si>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</si>
  <si>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</si>
  <si>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</si>
  <si>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</si>
  <si>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</si>
  <si>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</si>
  <si>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</si>
  <si>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</si>
  <si>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</si>
  <si>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</si>
  <si>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</si>
  <si>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</si>
  <si>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</si>
  <si>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</si>
  <si>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</si>
  <si>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</si>
  <si>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</si>
  <si>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</si>
  <si>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</si>
  <si>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</si>
  <si>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</si>
  <si>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</si>
  <si>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</si>
  <si>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</si>
  <si>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</si>
  <si>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</si>
  <si>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</si>
  <si>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</si>
  <si>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</si>
  <si>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</si>
  <si>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</si>
  <si>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</si>
  <si>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</si>
  <si>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</si>
  <si>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</si>
  <si>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</si>
  <si>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</si>
  <si>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</si>
  <si>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</si>
  <si>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</si>
  <si>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</si>
  <si>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</si>
  <si>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</si>
  <si>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</si>
  <si>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</si>
  <si>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</si>
  <si>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</si>
  <si>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</si>
  <si>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</si>
  <si>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</si>
  <si>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</si>
  <si>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</si>
  <si>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</si>
  <si>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</si>
  <si>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</si>
  <si>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</si>
  <si>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</si>
  <si>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</si>
  <si>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</si>
  <si>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</si>
  <si>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</si>
  <si>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</si>
  <si>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</si>
  <si>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</si>
  <si>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</si>
  <si>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</si>
  <si>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</si>
  <si>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</si>
  <si>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</si>
  <si>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</si>
  <si>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</si>
  <si>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</si>
  <si>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</si>
  <si>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</si>
  <si>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</si>
  <si>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</si>
  <si>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</si>
  <si>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</si>
  <si>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</si>
  <si>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</si>
  <si>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</si>
  <si>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</si>
  <si>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</si>
  <si>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</si>
  <si>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</si>
  <si>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</si>
  <si>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</si>
  <si>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</si>
  <si>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</si>
  <si>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</si>
  <si>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</si>
  <si>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</si>
  <si>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</si>
  <si>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</si>
  <si>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</si>
  <si>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</si>
  <si>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</si>
  <si>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</si>
  <si>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</si>
  <si>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</si>
  <si>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</si>
  <si>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</si>
  <si>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</si>
  <si>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</si>
  <si>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</si>
  <si>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</si>
  <si>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</si>
  <si>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</si>
  <si>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</si>
  <si>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</si>
  <si>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</si>
  <si>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</si>
  <si>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</si>
  <si>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</si>
  <si>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</si>
  <si>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</si>
  <si>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</si>
  <si>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</si>
  <si>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</si>
  <si>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</si>
  <si>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</si>
  <si>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</si>
  <si>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</si>
  <si>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</si>
  <si>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</si>
  <si>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</si>
  <si>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</si>
  <si>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</si>
  <si>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</si>
  <si>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</si>
  <si>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</si>
  <si>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</si>
  <si>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</si>
  <si>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</si>
  <si>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</si>
  <si>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</si>
  <si>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</si>
  <si>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</si>
  <si>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</si>
  <si>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</si>
  <si>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</si>
  <si>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</si>
  <si>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</si>
  <si>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</si>
  <si>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</si>
  <si>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</si>
  <si>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</si>
  <si>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</si>
  <si>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</si>
  <si>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</si>
  <si>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</si>
  <si>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</si>
  <si>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</si>
  <si>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</si>
  <si>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</si>
  <si>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</si>
  <si>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</si>
  <si>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</si>
  <si>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</si>
  <si>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</si>
  <si>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</si>
  <si>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</si>
  <si>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</si>
  <si>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</si>
  <si>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</si>
  <si>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</si>
  <si>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</si>
  <si>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</si>
  <si>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</si>
  <si>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</si>
  <si>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</si>
  <si>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</si>
  <si>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</si>
  <si>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</si>
  <si>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</si>
  <si>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</si>
  <si>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</si>
  <si>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</si>
  <si>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</si>
  <si>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</si>
  <si>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</si>
  <si>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</si>
  <si>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</si>
  <si>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</si>
  <si>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</si>
  <si>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</si>
  <si>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</si>
  <si>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</si>
  <si>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</si>
  <si>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</si>
  <si>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</si>
  <si>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</si>
  <si>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</si>
  <si>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</si>
  <si>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</si>
  <si>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</si>
  <si>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</si>
  <si>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</si>
  <si>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</si>
  <si>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</si>
  <si>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</si>
  <si>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</si>
  <si>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</si>
  <si>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</si>
  <si>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</si>
  <si>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</si>
  <si>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</si>
  <si>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</si>
  <si>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</si>
  <si>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</si>
  <si>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</si>
  <si>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</si>
  <si>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</si>
  <si>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</si>
  <si>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</si>
  <si>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</si>
  <si>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</si>
  <si>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</si>
  <si>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</si>
  <si>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</si>
  <si>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</si>
  <si>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</si>
  <si>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</si>
  <si>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</si>
  <si>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</si>
  <si>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</si>
  <si>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</si>
  <si>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</si>
  <si>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</si>
  <si>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</si>
  <si>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</si>
  <si>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</si>
  <si>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</si>
  <si>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</si>
  <si>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</si>
  <si>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</si>
  <si>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</si>
  <si>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</si>
  <si>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</si>
  <si>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</si>
  <si>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</si>
  <si>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</si>
  <si>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</si>
  <si>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</si>
  <si>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</si>
  <si>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</si>
  <si>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</si>
  <si>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</si>
  <si>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</si>
  <si>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</si>
  <si>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</si>
  <si>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</si>
  <si>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</si>
  <si>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</si>
  <si>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</si>
  <si>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</si>
  <si>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</si>
  <si>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</si>
  <si>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</si>
  <si>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</si>
  <si>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</si>
  <si>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</si>
  <si>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</si>
  <si>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</si>
  <si>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</si>
  <si>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</si>
  <si>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</si>
  <si>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</si>
  <si>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</si>
  <si>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</si>
  <si>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</si>
  <si>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</si>
  <si>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</si>
  <si>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</si>
  <si>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</si>
  <si>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</si>
  <si>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</si>
  <si>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</si>
  <si>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</si>
  <si>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</si>
  <si>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</si>
  <si>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</si>
  <si>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</si>
  <si>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</si>
  <si>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</si>
  <si>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</si>
  <si>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</si>
  <si>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</si>
  <si>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</si>
  <si>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</si>
  <si>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</si>
  <si>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</si>
  <si>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</si>
  <si>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</si>
  <si>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</si>
  <si>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</si>
  <si>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</si>
  <si>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</si>
  <si>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</si>
  <si>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</si>
  <si>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</si>
  <si>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</si>
  <si>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</si>
  <si>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</si>
  <si>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</si>
  <si>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</si>
  <si>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</si>
  <si>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</si>
  <si>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</si>
  <si>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</si>
  <si>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</si>
  <si>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</si>
  <si>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</si>
  <si>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</si>
  <si>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</si>
  <si>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</si>
  <si>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</si>
  <si>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</si>
  <si>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</si>
  <si>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</si>
  <si>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</si>
  <si>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</si>
  <si>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</si>
  <si>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</si>
  <si>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</si>
  <si>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</si>
  <si>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</si>
  <si>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</si>
  <si>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</si>
  <si>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</si>
  <si>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</si>
  <si>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</si>
  <si>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</si>
  <si>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</si>
  <si>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</si>
  <si>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</si>
  <si>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</si>
  <si>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</si>
  <si>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</si>
  <si>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</si>
  <si>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</si>
  <si>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</si>
  <si>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</si>
  <si>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</si>
  <si>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</si>
  <si>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</si>
  <si>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</si>
  <si>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</si>
  <si>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</si>
  <si>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</si>
  <si>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</si>
  <si>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</si>
  <si>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</si>
  <si>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</si>
  <si>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</si>
  <si>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</si>
  <si>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</si>
  <si>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</si>
  <si>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</si>
  <si>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</si>
  <si>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</si>
  <si>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</si>
  <si>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</si>
  <si>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</si>
  <si>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</si>
  <si>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</si>
  <si>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</si>
  <si>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</si>
  <si>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</si>
  <si>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</si>
  <si>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</si>
  <si>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</si>
  <si>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</si>
  <si>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</si>
  <si>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</si>
  <si>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</si>
  <si>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</si>
  <si>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</si>
  <si>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</si>
  <si>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</si>
  <si>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</si>
  <si>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</si>
  <si>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</si>
  <si>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</si>
  <si>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</si>
  <si>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</si>
  <si>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</si>
  <si>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</si>
  <si>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</si>
  <si>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</si>
  <si>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</si>
  <si>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</si>
  <si>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</si>
  <si>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</si>
  <si>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</si>
  <si>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</si>
  <si>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</si>
  <si>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</si>
  <si>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</si>
  <si>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</si>
  <si>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</si>
  <si>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</si>
  <si>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</si>
  <si>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</si>
  <si>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</si>
  <si>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</si>
  <si>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</si>
  <si>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</si>
  <si>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</si>
  <si>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</si>
  <si>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</si>
  <si>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</si>
  <si>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</si>
  <si>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</si>
  <si>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</si>
  <si>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</si>
  <si>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</si>
  <si>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</si>
  <si>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</si>
  <si>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</si>
  <si>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</si>
  <si>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</si>
  <si>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</si>
  <si>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</si>
  <si>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</si>
  <si>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</si>
  <si>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</si>
  <si>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</si>
  <si>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</si>
  <si>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</si>
  <si>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</si>
  <si>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</si>
  <si>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</si>
  <si>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</si>
  <si>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</si>
  <si>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</si>
  <si>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</si>
  <si>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</si>
  <si>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</si>
  <si>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</si>
  <si>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</si>
  <si>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</si>
  <si>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</si>
  <si>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</si>
  <si>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</si>
  <si>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</si>
  <si>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</si>
  <si>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</si>
  <si>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</si>
  <si>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</si>
  <si>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</si>
  <si>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</si>
  <si>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</si>
  <si>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</si>
  <si>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</si>
  <si>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</si>
  <si>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</si>
  <si>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</si>
  <si>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</si>
  <si>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</si>
  <si>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</si>
  <si>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</si>
  <si>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</si>
  <si>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</si>
  <si>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</si>
  <si>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</si>
  <si>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</si>
  <si>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</si>
  <si>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</si>
  <si>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</si>
  <si>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</si>
  <si>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</si>
  <si>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</si>
  <si>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</si>
  <si>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</si>
  <si>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</si>
  <si>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</si>
  <si>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</si>
  <si>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</si>
  <si>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</si>
  <si>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</si>
  <si>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</si>
  <si>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</si>
  <si>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</si>
  <si>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Responder a la operación de los equipos de bombeo de aguas negras, turbinas en los tiempos de tiempo requeridos y las compuertas en las márgenes de los ríos y por suministrar cuando se requieran los combustibles y lubricantes de acuerdo con el equipo a operar, con el fin de garantizar la operación del sistema.</t>
  </si>
  <si>
    <t>SI</t>
  </si>
  <si>
    <t>PG HIGIENE</t>
  </si>
  <si>
    <t>ELEMENTOS DE PROTECCIÓN PERSONAL DE ACUERDO AL MANUAL DE E.P.P.</t>
  </si>
  <si>
    <t>CUARTO DE INZONORIZACIÓN</t>
  </si>
  <si>
    <t>FORTALECIMIENTO PV RUIDO</t>
  </si>
  <si>
    <t>NS BIOLÓGICO</t>
  </si>
  <si>
    <t>BUENAS PRACTICAS</t>
  </si>
  <si>
    <t>Realizar la poda de pasto y maleza en el entorno de la planta, con el fin de minimizar la proliferación de vectores.</t>
  </si>
  <si>
    <t>FORTALECIMIENTO PVE PSICOSOCIAL</t>
  </si>
  <si>
    <t>Realizar mantenimiento correctivo a todo los puntos eléctricos de la planta y hacer cambio de aquellos que se encuentren en malas condiciones de seguridad, que ya hayan sufrido daños o que ya no existan.</t>
  </si>
  <si>
    <t>En los mantenimiento realizados en la planta se debe verificar el estado de las cajas de circuitos y dejarlas en condiciones seguras.</t>
  </si>
  <si>
    <t>NS LÍNEAS ELÉCTRICAS</t>
  </si>
  <si>
    <t>BUENAS PRACTICAS, APLICACIÓN DE PROCEDIMIENTOS</t>
  </si>
  <si>
    <t>SEGUIMIENTO A ACCIONES PREVENTIVAS Y CORRECTIVAS</t>
  </si>
  <si>
    <t>Se debe dar cumplimiento a la normatividad vigente en lo concerniente a almacenamiento de ACPM. Decreto 283 de 1990; Decreto 318 de 2003; NFPA 30.</t>
  </si>
  <si>
    <t>NS QUIMICOS</t>
  </si>
  <si>
    <t>PG INSPECCIONES</t>
  </si>
  <si>
    <t>TÉCNICO 41</t>
  </si>
  <si>
    <t>Realizar los mantenimientos a que haya lugar en las escaleras que colindan con los tornillos sinfín verificando la posición y medidas de altura que deben tener las barandas y haciendo cambios en aquellas que estén deterioradas.</t>
  </si>
  <si>
    <t xml:space="preserve">Realizar el estudio de terreno y/o estructural que corresponda para verificar las condiciones actuales de la estructura debido a desplazamientos y daños en la misma. </t>
  </si>
  <si>
    <t>Realizar la identificación y señalización de las diferentes áreas de la planta.</t>
  </si>
  <si>
    <t>Adecuar la señalización que corresponda en los diferentes puntos de la planta, así como la adecuación del punto de encuentro. Instalación de la camilla en un área de fácil acceso y cambio de extintores recargados con fecha vigente.</t>
  </si>
  <si>
    <t>Operar los equipos de bombeo de aguas negras y los equipos de emergencia; operar las turbinas en los ciclos de tiempo requeridos; Operar las compuertas sobre las márgenes de los ríos; inspeccionar y revisar las partes generales de los equipos y comprobar su correcto estado antes de ponerlos en funcionamiento; suministrar a las motobombas los combustibles, lubricantes y refrigerantes requeridos; informar a su superior inmediato o la empresa de Energía Eléctrica de Bogotá sobre fallas en el fluido eléctrico; operar el vehículo asignado, tomando las medidas necesarias para su funcionamiento y conservación.</t>
  </si>
  <si>
    <t>Realizar el cambio de las bombillas que se encuentran dañadas en las lámparas del perímetro de la planta.</t>
  </si>
  <si>
    <t>Realizar la instalación de postes en tubería metálica que sirvan como puntos de soporte para los reflectores del perímetro de la planta y retirarlos de los arboles en los cuales están ubicados actualmente.</t>
  </si>
  <si>
    <t>FÍSICO</t>
  </si>
  <si>
    <t>QUÍMICO</t>
  </si>
  <si>
    <t>BIOLÓGICO</t>
  </si>
  <si>
    <t>PSICOSOCIAL</t>
  </si>
  <si>
    <t>CONDICIONES DE SEGURIDAD</t>
  </si>
  <si>
    <t>FENÓMENOS NATURALES</t>
  </si>
  <si>
    <t>CENTRO DE TRABAJO Y/O PROCESO: DIVISIÓN SERVICIO ALCANTARILLADO ZONA 5</t>
  </si>
  <si>
    <t>NOMBRE CENTRO DE TRABAJO Y/O PROCESO: PLANTA ELEVADORA GRAN COLOMBIANO</t>
  </si>
  <si>
    <t>DIVISIÓN SERVICIO ALCANTARILLADO ZONA 5</t>
  </si>
  <si>
    <t>PLANTA ELEVADORA GRAN COLOMBIANO</t>
  </si>
  <si>
    <t>OPERADOR DE CABRESTANTES 42</t>
  </si>
  <si>
    <t>Suministro de bloqueador teniendo en cuenta el tiempo de exposición</t>
  </si>
  <si>
    <t xml:space="preserve">Se agrega columna en la cual se estipula la clasificación del peligro.
</t>
  </si>
  <si>
    <t>Se añade el peligro "Radiazión no ionizante" para el cargo "Operador de cabrestantes 42" de acuerdo a lo establecido por el insumo respectivo.</t>
  </si>
  <si>
    <t xml:space="preserve">PROGRAMA DE  VIGILANCIA EPIDEMIOLOGICA POR RADIACIONES ULTRA VIOLETA </t>
  </si>
  <si>
    <t>NS-040</t>
  </si>
  <si>
    <t>ELABORACIÓN                                            ACTUALIZACIÓN                                               FECHA: 18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</si>
</sst>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haroni"/>
      <charset val="177"/>
    </font>
    <font>
      <b/>
      <sz val="12"/>
      <name val="Arial"/>
      <family val="2"/>
    </font>
    <font>
      <sz val="12"/>
      <name val="Arial"/>
      <family val="2"/>
    </font>
    <font>
      <b/>
      <sz val="12"/>
      <color theme="1"/>
      <name val="Arial"/>
      <family val="2"/>
    </font>
    <font>
      <sz val="12"/>
      <color theme="1"/>
      <name val="Arial"/>
      <family val="2"/>
    </font>
    <font>
      <sz val="12"/>
      <color theme="1"/>
      <name val="Calibri"/>
      <family val="2"/>
      <scheme val="minor"/>
    </font>
    <font>
      <sz val="12"/>
      <color theme="1"/>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9" fillId="2" borderId="14"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12" fillId="4" borderId="14"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4" fillId="0" borderId="14" xfId="0" applyFont="1" applyBorder="1" applyAlignment="1" applyProtection="1">
      <alignment horizontal="center" vertical="center" wrapText="1" shrinkToFit="1"/>
    </xf>
    <xf numFmtId="0" fontId="12" fillId="8"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14" fillId="0" borderId="21" xfId="0" applyFont="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0" xfId="0" applyFont="1" applyBorder="1" applyAlignment="1">
      <alignment horizontal="center" vertical="center"/>
    </xf>
    <xf numFmtId="0" fontId="12" fillId="4" borderId="19"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1" fillId="3" borderId="18" xfId="0" applyFont="1" applyFill="1" applyBorder="1" applyAlignment="1">
      <alignment horizontal="center" vertical="center" textRotation="90" wrapText="1"/>
    </xf>
    <xf numFmtId="0" fontId="11" fillId="3" borderId="20" xfId="0" applyFont="1" applyFill="1" applyBorder="1" applyAlignment="1">
      <alignment horizontal="center" vertical="center" textRotation="90" wrapText="1"/>
    </xf>
    <xf numFmtId="0" fontId="11" fillId="3" borderId="14" xfId="0" applyFont="1" applyFill="1" applyBorder="1" applyAlignment="1">
      <alignment horizontal="center" vertical="center" textRotation="90" wrapText="1"/>
    </xf>
    <xf numFmtId="0" fontId="11" fillId="3" borderId="21" xfId="0" applyFont="1" applyFill="1" applyBorder="1" applyAlignment="1">
      <alignment horizontal="center" vertical="center" textRotation="90" wrapText="1"/>
    </xf>
    <xf numFmtId="0" fontId="9" fillId="5" borderId="16"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protection locked="0"/>
    </xf>
    <xf numFmtId="0" fontId="12" fillId="4"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8" fillId="2" borderId="15" xfId="0" applyFont="1" applyFill="1" applyBorder="1" applyAlignment="1" applyProtection="1">
      <alignment horizontal="center" vertical="center" textRotation="90" wrapText="1"/>
      <protection locked="0"/>
    </xf>
    <xf numFmtId="0" fontId="8" fillId="2" borderId="18" xfId="0" applyFont="1" applyFill="1" applyBorder="1" applyAlignment="1" applyProtection="1">
      <alignment horizontal="center" vertical="center" textRotation="90" wrapText="1"/>
      <protection locked="0"/>
    </xf>
    <xf numFmtId="0" fontId="8" fillId="2" borderId="16" xfId="0" applyFont="1" applyFill="1" applyBorder="1" applyAlignment="1" applyProtection="1">
      <alignment horizontal="center" vertical="center" textRotation="90" wrapText="1"/>
      <protection locked="0"/>
    </xf>
    <xf numFmtId="0" fontId="8" fillId="2" borderId="14" xfId="0" applyFont="1" applyFill="1" applyBorder="1" applyAlignment="1" applyProtection="1">
      <alignment horizontal="center" vertical="center" textRotation="90" wrapText="1"/>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14" xfId="0" applyFont="1" applyBorder="1" applyAlignment="1">
      <alignment horizontal="center" vertical="top" wrapText="1"/>
    </xf>
    <xf numFmtId="0" fontId="1" fillId="0" borderId="19" xfId="0" applyFont="1" applyBorder="1" applyAlignment="1">
      <alignment horizontal="center" vertical="top" wrapText="1"/>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9" fillId="5" borderId="16" xfId="0" applyFont="1" applyFill="1" applyBorder="1" applyAlignment="1" applyProtection="1">
      <alignment horizontal="center" vertical="center" wrapText="1"/>
      <protection locked="0"/>
    </xf>
    <xf numFmtId="0" fontId="9" fillId="5" borderId="17" xfId="0" applyFont="1" applyFill="1" applyBorder="1" applyAlignment="1" applyProtection="1">
      <alignment horizontal="center" vertical="center" wrapText="1"/>
      <protection locked="0"/>
    </xf>
    <xf numFmtId="0" fontId="9" fillId="5" borderId="14"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2" fillId="0" borderId="0" xfId="0" applyFont="1" applyBorder="1" applyAlignment="1">
      <alignment horizontal="left" vertical="center"/>
    </xf>
    <xf numFmtId="0" fontId="9" fillId="2" borderId="16" xfId="0" applyFont="1" applyFill="1" applyBorder="1" applyAlignment="1" applyProtection="1">
      <alignment horizontal="center" vertical="center" wrapText="1"/>
      <protection locked="0"/>
    </xf>
    <xf numFmtId="0" fontId="10" fillId="5" borderId="14" xfId="0" applyFont="1" applyFill="1" applyBorder="1" applyAlignment="1">
      <alignment horizontal="center" vertical="center" wrapText="1"/>
    </xf>
    <xf numFmtId="0" fontId="10" fillId="5" borderId="16"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tabSelected="1" zoomScale="50" zoomScaleNormal="50" workbookViewId="0">
      <selection activeCell="E11" sqref="E11:E2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62" t="s">
        <v>1234</v>
      </c>
      <c r="D2" s="63"/>
      <c r="E2" s="63"/>
      <c r="F2" s="63"/>
      <c r="G2" s="64"/>
      <c r="K2" s="9"/>
      <c r="L2" s="9"/>
      <c r="M2" s="9"/>
      <c r="V2" s="9"/>
      <c r="AB2" s="10"/>
      <c r="AC2" s="6"/>
      <c r="AD2" s="6"/>
    </row>
    <row r="3" spans="1:30" s="8" customFormat="1" ht="15" customHeight="1">
      <c r="A3" s="5"/>
      <c r="B3" s="6"/>
      <c r="C3" s="56" t="s">
        <v>1224</v>
      </c>
      <c r="D3" s="57"/>
      <c r="E3" s="57"/>
      <c r="F3" s="57"/>
      <c r="G3" s="58"/>
      <c r="K3" s="9"/>
      <c r="L3" s="9"/>
      <c r="M3" s="9"/>
      <c r="V3" s="9"/>
      <c r="AB3" s="10"/>
      <c r="AC3" s="6"/>
      <c r="AD3" s="6"/>
    </row>
    <row r="4" spans="1:30" s="8" customFormat="1" ht="15" customHeight="1" thickBot="1">
      <c r="A4" s="5"/>
      <c r="B4" s="6"/>
      <c r="C4" s="59" t="s">
        <v>1225</v>
      </c>
      <c r="D4" s="60"/>
      <c r="E4" s="60"/>
      <c r="F4" s="60"/>
      <c r="G4" s="61"/>
      <c r="K4" s="9"/>
      <c r="L4" s="9"/>
      <c r="M4" s="9"/>
      <c r="V4" s="9"/>
      <c r="AB4" s="10"/>
      <c r="AC4" s="6"/>
      <c r="AD4" s="6"/>
    </row>
    <row r="5" spans="1:30" s="8" customFormat="1" ht="11.25" customHeight="1">
      <c r="A5" s="5"/>
      <c r="B5" s="6"/>
      <c r="C5" s="11" t="s">
        <v>1077</v>
      </c>
      <c r="E5" s="86"/>
      <c r="F5" s="86"/>
      <c r="G5" s="8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69" t="s">
        <v>10</v>
      </c>
      <c r="B8" s="71" t="s">
        <v>11</v>
      </c>
      <c r="C8" s="51" t="s">
        <v>1191</v>
      </c>
      <c r="D8" s="51"/>
      <c r="E8" s="51"/>
      <c r="F8" s="51"/>
      <c r="G8" s="51" t="s">
        <v>0</v>
      </c>
      <c r="H8" s="51"/>
      <c r="I8" s="51"/>
      <c r="J8" s="87" t="s">
        <v>1</v>
      </c>
      <c r="K8" s="51" t="s">
        <v>2</v>
      </c>
      <c r="L8" s="51"/>
      <c r="M8" s="51"/>
      <c r="N8" s="51" t="s">
        <v>3</v>
      </c>
      <c r="O8" s="51"/>
      <c r="P8" s="51"/>
      <c r="Q8" s="51"/>
      <c r="R8" s="51"/>
      <c r="S8" s="51"/>
      <c r="T8" s="51"/>
      <c r="U8" s="51" t="s">
        <v>4</v>
      </c>
      <c r="V8" s="51" t="s">
        <v>5</v>
      </c>
      <c r="W8" s="89"/>
      <c r="X8" s="82" t="s">
        <v>6</v>
      </c>
      <c r="Y8" s="82"/>
      <c r="Z8" s="82"/>
      <c r="AA8" s="82"/>
      <c r="AB8" s="82"/>
      <c r="AC8" s="82"/>
      <c r="AD8" s="83"/>
    </row>
    <row r="9" spans="1:30" ht="15.75" customHeight="1">
      <c r="A9" s="70"/>
      <c r="B9" s="72"/>
      <c r="C9" s="52"/>
      <c r="D9" s="52"/>
      <c r="E9" s="52"/>
      <c r="F9" s="52"/>
      <c r="G9" s="52"/>
      <c r="H9" s="52"/>
      <c r="I9" s="52"/>
      <c r="J9" s="53"/>
      <c r="K9" s="52"/>
      <c r="L9" s="52"/>
      <c r="M9" s="52"/>
      <c r="N9" s="52"/>
      <c r="O9" s="52"/>
      <c r="P9" s="52"/>
      <c r="Q9" s="52"/>
      <c r="R9" s="52"/>
      <c r="S9" s="52"/>
      <c r="T9" s="52"/>
      <c r="U9" s="88"/>
      <c r="V9" s="88"/>
      <c r="W9" s="88"/>
      <c r="X9" s="84"/>
      <c r="Y9" s="84"/>
      <c r="Z9" s="84"/>
      <c r="AA9" s="84"/>
      <c r="AB9" s="84"/>
      <c r="AC9" s="84"/>
      <c r="AD9" s="85"/>
    </row>
    <row r="10" spans="1:30" ht="78.75">
      <c r="A10" s="70"/>
      <c r="B10" s="72"/>
      <c r="C10" s="26" t="s">
        <v>12</v>
      </c>
      <c r="D10" s="26" t="s">
        <v>13</v>
      </c>
      <c r="E10" s="26" t="s">
        <v>1034</v>
      </c>
      <c r="F10" s="26" t="s">
        <v>14</v>
      </c>
      <c r="G10" s="26" t="s">
        <v>15</v>
      </c>
      <c r="H10" s="53" t="s">
        <v>16</v>
      </c>
      <c r="I10" s="53"/>
      <c r="J10" s="53"/>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27" t="s">
        <v>581</v>
      </c>
    </row>
    <row r="11" spans="1:30" ht="151.5" customHeight="1">
      <c r="A11" s="47" t="s">
        <v>1226</v>
      </c>
      <c r="B11" s="49" t="s">
        <v>1227</v>
      </c>
      <c r="C11" s="54" t="s">
        <v>1192</v>
      </c>
      <c r="D11" s="54" t="s">
        <v>1215</v>
      </c>
      <c r="E11" s="55" t="s">
        <v>1210</v>
      </c>
      <c r="F11" s="55" t="s">
        <v>1193</v>
      </c>
      <c r="G11" s="28" t="str">
        <f>VLOOKUP(H11,PELIGROS!A$1:G$445,2,0)</f>
        <v>Virus</v>
      </c>
      <c r="H11" s="29" t="s">
        <v>106</v>
      </c>
      <c r="I11" s="29" t="s">
        <v>1220</v>
      </c>
      <c r="J11" s="28" t="str">
        <f>VLOOKUP(H11,PELIGROS!A$2:G$445,3,0)</f>
        <v>Infecciones Virales</v>
      </c>
      <c r="K11" s="30" t="s">
        <v>29</v>
      </c>
      <c r="L11" s="28" t="str">
        <f>VLOOKUP(H11,PELIGROS!A$2:G$445,4,0)</f>
        <v>Inspecciones planeadas e inspecciones no planeadas, procedimientos de programas de seguridad y salud en el trabajo</v>
      </c>
      <c r="M11" s="28" t="str">
        <f>VLOOKUP(H11,PELIGROS!A$2:G$445,5,0)</f>
        <v>Programa de vacunación, bota pantalón, overol, guantes, tapabocas, mascarillas con filtros</v>
      </c>
      <c r="N11" s="30">
        <v>2</v>
      </c>
      <c r="O11" s="29">
        <v>1</v>
      </c>
      <c r="P11" s="29">
        <v>10</v>
      </c>
      <c r="Q11" s="29">
        <f t="shared" ref="Q11:Q41" si="0">N11*O11</f>
        <v>2</v>
      </c>
      <c r="R11" s="29">
        <f t="shared" ref="R11:R41" si="1">P11*Q11</f>
        <v>20</v>
      </c>
      <c r="S11" s="29" t="str">
        <f t="shared" ref="S11:S41" si="2">IF(Q11=40,"MA-40",IF(Q11=30,"MA-30",IF(Q11=20,"A-20",IF(Q11=10,"A-10",IF(Q11=24,"MA-24",IF(Q11=18,"A-18",IF(Q11=12,"A-12",IF(Q11=6,"M-6",IF(Q11=8,"M-8",IF(Q11=6,"M-6",IF(Q11=4,"B-4",IF(Q11=2,"B-2",))))))))))))</f>
        <v>B-2</v>
      </c>
      <c r="T11" s="31" t="str">
        <f t="shared" ref="T11:T41" si="3">IF(R11&lt;=20,"IV",IF(R11&lt;=120,"III",IF(R11&lt;=500,"II",IF(R11&lt;=4000,"I"))))</f>
        <v>IV</v>
      </c>
      <c r="U11" s="31" t="str">
        <f t="shared" ref="U11:U41" si="4">IF(T11=0,"",IF(T11="IV","Aceptable",IF(T11="III","Mejorable",IF(T11="II","No Aceptable o Aceptable Con Control Especifico",IF(T11="I","No Aceptable","")))))</f>
        <v>Aceptable</v>
      </c>
      <c r="V11" s="54">
        <v>2</v>
      </c>
      <c r="W11" s="28" t="str">
        <f>VLOOKUP(H11,PELIGROS!A$2:G$445,6,0)</f>
        <v xml:space="preserve">Enfermedades Infectocontagiosas
</v>
      </c>
      <c r="X11" s="30" t="s">
        <v>29</v>
      </c>
      <c r="Y11" s="30" t="s">
        <v>29</v>
      </c>
      <c r="Z11" s="30" t="s">
        <v>29</v>
      </c>
      <c r="AA11" s="28" t="s">
        <v>1198</v>
      </c>
      <c r="AB11" s="28" t="str">
        <f>VLOOKUP(H11,PELIGROS!A$2:G$445,7,0)</f>
        <v xml:space="preserve">Riesgo Biológico, Autocuidado y/o Uso y manejo adecuado de E.P.P.
</v>
      </c>
      <c r="AC11" s="30" t="s">
        <v>1199</v>
      </c>
      <c r="AD11" s="42" t="s">
        <v>1195</v>
      </c>
    </row>
    <row r="12" spans="1:30" ht="151.5" customHeight="1">
      <c r="A12" s="47"/>
      <c r="B12" s="49"/>
      <c r="C12" s="54"/>
      <c r="D12" s="54"/>
      <c r="E12" s="55"/>
      <c r="F12" s="55"/>
      <c r="G12" s="28" t="str">
        <f>VLOOKUP(H12,PELIGROS!A$1:G$445,2,0)</f>
        <v>Bacteria</v>
      </c>
      <c r="H12" s="29" t="s">
        <v>96</v>
      </c>
      <c r="I12" s="29" t="s">
        <v>1220</v>
      </c>
      <c r="J12" s="28" t="str">
        <f>VLOOKUP(H12,PELIGROS!A$2:G$445,3,0)</f>
        <v>Infecciones producidas por Bacterianas</v>
      </c>
      <c r="K12" s="30" t="s">
        <v>29</v>
      </c>
      <c r="L12" s="28" t="str">
        <f>VLOOKUP(H12,PELIGROS!A$2:G$445,4,0)</f>
        <v>Inspecciones planeadas e inspecciones no planeadas, procedimientos de programas de seguridad y salud en el trabajo</v>
      </c>
      <c r="M12" s="28" t="str">
        <f>VLOOKUP(H12,PELIGROS!A$2:G$445,5,0)</f>
        <v>Programa de vacunación, bota pantalón, overol, guantes, tapabocas, mascarillas con filtros</v>
      </c>
      <c r="N12" s="30">
        <v>2</v>
      </c>
      <c r="O12" s="29">
        <v>1</v>
      </c>
      <c r="P12" s="29">
        <v>10</v>
      </c>
      <c r="Q12" s="29">
        <f t="shared" si="0"/>
        <v>2</v>
      </c>
      <c r="R12" s="29">
        <f t="shared" si="1"/>
        <v>20</v>
      </c>
      <c r="S12" s="29" t="str">
        <f t="shared" si="2"/>
        <v>B-2</v>
      </c>
      <c r="T12" s="31" t="str">
        <f t="shared" si="3"/>
        <v>IV</v>
      </c>
      <c r="U12" s="31" t="str">
        <f t="shared" si="4"/>
        <v>Aceptable</v>
      </c>
      <c r="V12" s="54"/>
      <c r="W12" s="28" t="str">
        <f>VLOOKUP(H12,PELIGROS!A$2:G$445,6,0)</f>
        <v xml:space="preserve">Enfermedades Infectocontagiosas
</v>
      </c>
      <c r="X12" s="30" t="s">
        <v>29</v>
      </c>
      <c r="Y12" s="30" t="s">
        <v>29</v>
      </c>
      <c r="Z12" s="30" t="s">
        <v>29</v>
      </c>
      <c r="AA12" s="28" t="s">
        <v>1198</v>
      </c>
      <c r="AB12" s="28" t="str">
        <f>VLOOKUP(H12,PELIGROS!A$2:G$445,7,0)</f>
        <v xml:space="preserve">Riesgo Biológico, Autocuidado y/o Uso y manejo adecuado de E.P.P.
</v>
      </c>
      <c r="AC12" s="30" t="s">
        <v>29</v>
      </c>
      <c r="AD12" s="42"/>
    </row>
    <row r="13" spans="1:30" ht="151.5" customHeight="1">
      <c r="A13" s="47"/>
      <c r="B13" s="49"/>
      <c r="C13" s="54"/>
      <c r="D13" s="54"/>
      <c r="E13" s="55"/>
      <c r="F13" s="55"/>
      <c r="G13" s="28" t="str">
        <f>VLOOKUP(H13,PELIGROS!A$1:G$445,2,0)</f>
        <v>Hongos</v>
      </c>
      <c r="H13" s="29" t="s">
        <v>104</v>
      </c>
      <c r="I13" s="29" t="s">
        <v>1220</v>
      </c>
      <c r="J13" s="28" t="str">
        <f>VLOOKUP(H13,PELIGROS!A$2:G$445,3,0)</f>
        <v>Micosis</v>
      </c>
      <c r="K13" s="30" t="s">
        <v>29</v>
      </c>
      <c r="L13" s="28" t="str">
        <f>VLOOKUP(H13,PELIGROS!A$2:G$445,4,0)</f>
        <v>Inspecciones planeadas e inspecciones no planeadas, procedimientos de programas de seguridad y salud en el trabajo</v>
      </c>
      <c r="M13" s="28" t="str">
        <f>VLOOKUP(H13,PELIGROS!A$2:G$445,5,0)</f>
        <v>Programa de vacunación, exámenes periódicos</v>
      </c>
      <c r="N13" s="30">
        <v>2</v>
      </c>
      <c r="O13" s="29">
        <v>1</v>
      </c>
      <c r="P13" s="29">
        <v>10</v>
      </c>
      <c r="Q13" s="29">
        <f t="shared" si="0"/>
        <v>2</v>
      </c>
      <c r="R13" s="29">
        <f t="shared" si="1"/>
        <v>20</v>
      </c>
      <c r="S13" s="29" t="str">
        <f t="shared" si="2"/>
        <v>B-2</v>
      </c>
      <c r="T13" s="31" t="str">
        <f t="shared" si="3"/>
        <v>IV</v>
      </c>
      <c r="U13" s="31" t="str">
        <f t="shared" si="4"/>
        <v>Aceptable</v>
      </c>
      <c r="V13" s="54"/>
      <c r="W13" s="28" t="str">
        <f>VLOOKUP(H13,PELIGROS!A$2:G$445,6,0)</f>
        <v>Micosis</v>
      </c>
      <c r="X13" s="30" t="s">
        <v>29</v>
      </c>
      <c r="Y13" s="30" t="s">
        <v>29</v>
      </c>
      <c r="Z13" s="30" t="s">
        <v>29</v>
      </c>
      <c r="AA13" s="28" t="s">
        <v>1198</v>
      </c>
      <c r="AB13" s="28" t="str">
        <f>VLOOKUP(H13,PELIGROS!A$2:G$445,7,0)</f>
        <v xml:space="preserve">Riesgo Biológico, Autocuidado y/o Uso y manejo adecuado de E.P.P.
</v>
      </c>
      <c r="AC13" s="30" t="s">
        <v>29</v>
      </c>
      <c r="AD13" s="42"/>
    </row>
    <row r="14" spans="1:30" ht="151.5" customHeight="1">
      <c r="A14" s="47"/>
      <c r="B14" s="49"/>
      <c r="C14" s="54"/>
      <c r="D14" s="54"/>
      <c r="E14" s="55"/>
      <c r="F14" s="55"/>
      <c r="G14" s="28" t="str">
        <f>VLOOKUP(H14,PELIGROS!A$1:G$445,2,0)</f>
        <v>Mordeduras</v>
      </c>
      <c r="H14" s="29" t="s">
        <v>72</v>
      </c>
      <c r="I14" s="29" t="s">
        <v>1220</v>
      </c>
      <c r="J14" s="28" t="str">
        <f>VLOOKUP(H14,PELIGROS!A$2:G$445,3,0)</f>
        <v>Lesiones, tejidos, muerte, enfermedades infectocontagiosas</v>
      </c>
      <c r="K14" s="30" t="s">
        <v>29</v>
      </c>
      <c r="L14" s="28" t="str">
        <f>VLOOKUP(H14,PELIGROS!A$2:G$445,4,0)</f>
        <v>N/A</v>
      </c>
      <c r="M14" s="28" t="str">
        <f>VLOOKUP(H14,PELIGROS!A$2:G$445,5,0)</f>
        <v>N/A</v>
      </c>
      <c r="N14" s="30">
        <v>2</v>
      </c>
      <c r="O14" s="29">
        <v>1</v>
      </c>
      <c r="P14" s="29">
        <v>25</v>
      </c>
      <c r="Q14" s="29">
        <f t="shared" si="0"/>
        <v>2</v>
      </c>
      <c r="R14" s="29">
        <f t="shared" si="1"/>
        <v>50</v>
      </c>
      <c r="S14" s="29" t="str">
        <f t="shared" si="2"/>
        <v>B-2</v>
      </c>
      <c r="T14" s="31" t="str">
        <f t="shared" si="3"/>
        <v>III</v>
      </c>
      <c r="U14" s="31" t="str">
        <f t="shared" si="4"/>
        <v>Mejorable</v>
      </c>
      <c r="V14" s="54"/>
      <c r="W14" s="28" t="str">
        <f>VLOOKUP(H14,PELIGROS!A$2:G$445,6,0)</f>
        <v>Posibles enfermedades</v>
      </c>
      <c r="X14" s="30" t="s">
        <v>1200</v>
      </c>
      <c r="Y14" s="30" t="s">
        <v>29</v>
      </c>
      <c r="Z14" s="30" t="s">
        <v>29</v>
      </c>
      <c r="AA14" s="28" t="s">
        <v>1198</v>
      </c>
      <c r="AB14" s="28" t="str">
        <f>VLOOKUP(H14,PELIGROS!A$2:G$445,7,0)</f>
        <v xml:space="preserve">Riesgo Biológico, Autocuidado y/o Uso y manejo adecuado de E.P.P.
</v>
      </c>
      <c r="AC14" s="30" t="s">
        <v>1199</v>
      </c>
      <c r="AD14" s="42"/>
    </row>
    <row r="15" spans="1:30" ht="151.5" customHeight="1">
      <c r="A15" s="47"/>
      <c r="B15" s="49"/>
      <c r="C15" s="54"/>
      <c r="D15" s="54"/>
      <c r="E15" s="55"/>
      <c r="F15" s="55"/>
      <c r="G15" s="28" t="str">
        <f>VLOOKUP(H15,PELIGROS!A$1:G$445,2,0)</f>
        <v>AUSENCIA DE SOMBRAS</v>
      </c>
      <c r="H15" s="29" t="s">
        <v>135</v>
      </c>
      <c r="I15" s="29" t="s">
        <v>1218</v>
      </c>
      <c r="J15" s="28" t="str">
        <f>VLOOKUP(H15,PELIGROS!A$2:G$445,3,0)</f>
        <v xml:space="preserve"> DISMINUCIÓN AGUDEZA VISUAL, CANSANCIO VISUAL</v>
      </c>
      <c r="K15" s="30" t="s">
        <v>29</v>
      </c>
      <c r="L15" s="28" t="str">
        <f>VLOOKUP(H15,PELIGROS!A$2:G$445,4,0)</f>
        <v>Inspecciones planeadas e inspecciones no planeadas, procedimientos de programas de seguridad y salud en el trabajo</v>
      </c>
      <c r="M15" s="28" t="str">
        <f>VLOOKUP(H15,PELIGROS!A$2:G$445,5,0)</f>
        <v>N/A</v>
      </c>
      <c r="N15" s="30">
        <v>2</v>
      </c>
      <c r="O15" s="29">
        <v>2</v>
      </c>
      <c r="P15" s="29">
        <v>25</v>
      </c>
      <c r="Q15" s="29">
        <f t="shared" si="0"/>
        <v>4</v>
      </c>
      <c r="R15" s="29">
        <f t="shared" si="1"/>
        <v>100</v>
      </c>
      <c r="S15" s="29" t="str">
        <f t="shared" si="2"/>
        <v>B-4</v>
      </c>
      <c r="T15" s="31" t="str">
        <f t="shared" si="3"/>
        <v>III</v>
      </c>
      <c r="U15" s="31" t="str">
        <f t="shared" si="4"/>
        <v>Mejorable</v>
      </c>
      <c r="V15" s="54"/>
      <c r="W15" s="28" t="str">
        <f>VLOOKUP(H15,PELIGROS!A$2:G$445,6,0)</f>
        <v>DISMINUCIÓN AGUDEZA VISUAL</v>
      </c>
      <c r="X15" s="30" t="s">
        <v>29</v>
      </c>
      <c r="Y15" s="30" t="s">
        <v>1216</v>
      </c>
      <c r="Z15" s="30" t="s">
        <v>1217</v>
      </c>
      <c r="AA15" s="28" t="s">
        <v>29</v>
      </c>
      <c r="AB15" s="28" t="str">
        <f>VLOOKUP(H15,PELIGROS!A$2:G$445,7,0)</f>
        <v>N/A</v>
      </c>
      <c r="AC15" s="30" t="s">
        <v>1194</v>
      </c>
      <c r="AD15" s="42"/>
    </row>
    <row r="16" spans="1:30" ht="151.5" customHeight="1">
      <c r="A16" s="47"/>
      <c r="B16" s="49"/>
      <c r="C16" s="54"/>
      <c r="D16" s="54"/>
      <c r="E16" s="55"/>
      <c r="F16" s="55"/>
      <c r="G16" s="28" t="str">
        <f>VLOOKUP(H16,PELIGROS!A$1:G$445,2,0)</f>
        <v>MAQUINARIA O EQUIPO</v>
      </c>
      <c r="H16" s="29" t="s">
        <v>148</v>
      </c>
      <c r="I16" s="29" t="s">
        <v>1218</v>
      </c>
      <c r="J16" s="28" t="str">
        <f>VLOOKUP(H16,PELIGROS!A$2:G$445,3,0)</f>
        <v>SORDERA, ESTRÉS, HIPOACUSIA, CEFALA,IRRITABILIDAD</v>
      </c>
      <c r="K16" s="30" t="s">
        <v>1196</v>
      </c>
      <c r="L16" s="28" t="str">
        <f>VLOOKUP(H16,PELIGROS!A$2:G$445,4,0)</f>
        <v>Inspecciones planeadas e inspecciones no planeadas, procedimientos de programas de seguridad y salud en el trabajo</v>
      </c>
      <c r="M16" s="28" t="str">
        <f>VLOOKUP(H16,PELIGROS!A$2:G$445,5,0)</f>
        <v>PVE RUIDO</v>
      </c>
      <c r="N16" s="30">
        <v>2</v>
      </c>
      <c r="O16" s="29">
        <v>2</v>
      </c>
      <c r="P16" s="29">
        <v>25</v>
      </c>
      <c r="Q16" s="29">
        <f t="shared" si="0"/>
        <v>4</v>
      </c>
      <c r="R16" s="29">
        <f t="shared" si="1"/>
        <v>100</v>
      </c>
      <c r="S16" s="29" t="str">
        <f t="shared" si="2"/>
        <v>B-4</v>
      </c>
      <c r="T16" s="31" t="str">
        <f t="shared" si="3"/>
        <v>III</v>
      </c>
      <c r="U16" s="31" t="str">
        <f t="shared" si="4"/>
        <v>Mejorable</v>
      </c>
      <c r="V16" s="54"/>
      <c r="W16" s="28" t="str">
        <f>VLOOKUP(H16,PELIGROS!A$2:G$445,6,0)</f>
        <v>SORDERA</v>
      </c>
      <c r="X16" s="30" t="s">
        <v>29</v>
      </c>
      <c r="Y16" s="30" t="s">
        <v>29</v>
      </c>
      <c r="Z16" s="30" t="s">
        <v>29</v>
      </c>
      <c r="AA16" s="28" t="s">
        <v>29</v>
      </c>
      <c r="AB16" s="28" t="str">
        <f>VLOOKUP(H16,PELIGROS!A$2:G$445,7,0)</f>
        <v>USO DE EPP</v>
      </c>
      <c r="AC16" s="30" t="s">
        <v>1197</v>
      </c>
      <c r="AD16" s="42"/>
    </row>
    <row r="17" spans="1:30" ht="151.5" customHeight="1">
      <c r="A17" s="47"/>
      <c r="B17" s="49"/>
      <c r="C17" s="54"/>
      <c r="D17" s="54"/>
      <c r="E17" s="55"/>
      <c r="F17" s="55"/>
      <c r="G17" s="28" t="str">
        <f>VLOOKUP(H17,PELIGROS!A$1:G$445,2,0)</f>
        <v>GASES Y VAPORES</v>
      </c>
      <c r="H17" s="29" t="s">
        <v>1105</v>
      </c>
      <c r="I17" s="29" t="s">
        <v>1219</v>
      </c>
      <c r="J17" s="28" t="str">
        <f>VLOOKUP(H17,PELIGROS!A$2:G$445,3,0)</f>
        <v xml:space="preserve"> LESIONES EN LA PIEL, IRRITACIÓN EN VÍAS  RESPIRATORIAS, MUERTE</v>
      </c>
      <c r="K17" s="30" t="s">
        <v>29</v>
      </c>
      <c r="L17" s="28" t="str">
        <f>VLOOKUP(H17,PELIGROS!A$2:G$445,4,0)</f>
        <v>Inspecciones planeadas e inspecciones no planeadas, procedimientos de programas de seguridad y salud en el trabajo</v>
      </c>
      <c r="M17" s="28" t="str">
        <f>VLOOKUP(H17,PELIGROS!A$2:G$445,5,0)</f>
        <v>EPP TAPABOCAS, CARETAS CON FILTROS</v>
      </c>
      <c r="N17" s="30">
        <v>2</v>
      </c>
      <c r="O17" s="29">
        <v>3</v>
      </c>
      <c r="P17" s="29">
        <v>10</v>
      </c>
      <c r="Q17" s="29">
        <f t="shared" si="0"/>
        <v>6</v>
      </c>
      <c r="R17" s="29">
        <f t="shared" si="1"/>
        <v>60</v>
      </c>
      <c r="S17" s="29" t="str">
        <f t="shared" si="2"/>
        <v>M-6</v>
      </c>
      <c r="T17" s="31" t="str">
        <f t="shared" si="3"/>
        <v>III</v>
      </c>
      <c r="U17" s="31" t="str">
        <f t="shared" si="4"/>
        <v>Mejorable</v>
      </c>
      <c r="V17" s="54"/>
      <c r="W17" s="28" t="str">
        <f>VLOOKUP(H17,PELIGROS!A$2:G$445,6,0)</f>
        <v xml:space="preserve"> MUERTE</v>
      </c>
      <c r="X17" s="30" t="s">
        <v>29</v>
      </c>
      <c r="Y17" s="30" t="s">
        <v>29</v>
      </c>
      <c r="Z17" s="30" t="s">
        <v>29</v>
      </c>
      <c r="AA17" s="28" t="s">
        <v>1198</v>
      </c>
      <c r="AB17" s="28" t="str">
        <f>VLOOKUP(H17,PELIGROS!A$2:G$445,7,0)</f>
        <v>USO Y MANEJO ADECUADO DE E.P.P.</v>
      </c>
      <c r="AC17" s="30" t="s">
        <v>29</v>
      </c>
      <c r="AD17" s="42"/>
    </row>
    <row r="18" spans="1:30" ht="151.5" customHeight="1">
      <c r="A18" s="47"/>
      <c r="B18" s="49"/>
      <c r="C18" s="54"/>
      <c r="D18" s="54"/>
      <c r="E18" s="55"/>
      <c r="F18" s="55"/>
      <c r="G18" s="28" t="str">
        <f>VLOOKUP(H18,PELIGROS!A$1:G$445,2,0)</f>
        <v xml:space="preserve">MALA DISTRIBUCIÓN DE PRODUCTOS </v>
      </c>
      <c r="H18" s="29" t="s">
        <v>228</v>
      </c>
      <c r="I18" s="29" t="s">
        <v>1219</v>
      </c>
      <c r="J18" s="28" t="str">
        <f>VLOOKUP(H18,PELIGROS!A$2:G$445,3,0)</f>
        <v xml:space="preserve">INCENDIO, EXPLOSIÓN, QUEMADURAS, LESIONES DÉRMICAS, LESIONES EN VÍAS RESPIRATORIAS,INTOXICACIÓN,  NÁUSEAS, VÓMITOS, IRRITACIÓN CONJUNTIVA </v>
      </c>
      <c r="K18" s="30" t="s">
        <v>29</v>
      </c>
      <c r="L18" s="28" t="str">
        <f>VLOOKUP(H18,PELIGROS!A$2:G$445,4,0)</f>
        <v>Inspecciones planeadas e inspecciones no planeadas, procedimientos de programas de seguridad y salud en el trabajo</v>
      </c>
      <c r="M18" s="28" t="str">
        <f>VLOOKUP(H18,PELIGROS!A$2:G$445,5,0)</f>
        <v xml:space="preserve">NO OBSERVADO </v>
      </c>
      <c r="N18" s="30">
        <v>2</v>
      </c>
      <c r="O18" s="29">
        <v>2</v>
      </c>
      <c r="P18" s="29">
        <v>100</v>
      </c>
      <c r="Q18" s="29">
        <f t="shared" si="0"/>
        <v>4</v>
      </c>
      <c r="R18" s="29">
        <f t="shared" si="1"/>
        <v>400</v>
      </c>
      <c r="S18" s="29" t="str">
        <f t="shared" si="2"/>
        <v>B-4</v>
      </c>
      <c r="T18" s="31" t="str">
        <f t="shared" si="3"/>
        <v>II</v>
      </c>
      <c r="U18" s="31" t="str">
        <f t="shared" si="4"/>
        <v>No Aceptable o Aceptable Con Control Especifico</v>
      </c>
      <c r="V18" s="54"/>
      <c r="W18" s="28" t="str">
        <f>VLOOKUP(H18,PELIGROS!A$2:G$445,6,0)</f>
        <v>EXPLOSIÓN</v>
      </c>
      <c r="X18" s="30" t="s">
        <v>29</v>
      </c>
      <c r="Y18" s="30" t="s">
        <v>29</v>
      </c>
      <c r="Z18" s="30" t="s">
        <v>1207</v>
      </c>
      <c r="AA18" s="28" t="s">
        <v>1208</v>
      </c>
      <c r="AB18" s="28" t="str">
        <f>VLOOKUP(H18,PELIGROS!A$2:G$445,7,0)</f>
        <v>USO Y MANEJO ADECUADO DE E.P.P.; PROTOCOLO DE MANEJO DE PRODUCTOS QUÍMICOS; MANEJO DE KIT DE DERRAMES POR PRODUCTOS QUÍMICOS</v>
      </c>
      <c r="AC18" s="30" t="s">
        <v>1209</v>
      </c>
      <c r="AD18" s="42"/>
    </row>
    <row r="19" spans="1:30" ht="151.5" customHeight="1">
      <c r="A19" s="47"/>
      <c r="B19" s="49"/>
      <c r="C19" s="54"/>
      <c r="D19" s="54"/>
      <c r="E19" s="55"/>
      <c r="F19" s="55"/>
      <c r="G19" s="28" t="str">
        <f>VLOOKUP(H19,PELIGROS!A$1:G$445,2,0)</f>
        <v>NATURALEZA DE LA TAREA</v>
      </c>
      <c r="H19" s="29" t="s">
        <v>69</v>
      </c>
      <c r="I19" s="29" t="s">
        <v>1221</v>
      </c>
      <c r="J19" s="28" t="str">
        <f>VLOOKUP(H19,PELIGROS!A$2:G$445,3,0)</f>
        <v>ESTRÉS,  TRANSTORNOS DEL SUEÑO</v>
      </c>
      <c r="K19" s="30" t="s">
        <v>29</v>
      </c>
      <c r="L19" s="28" t="str">
        <f>VLOOKUP(H19,PELIGROS!A$2:G$445,4,0)</f>
        <v>N/A</v>
      </c>
      <c r="M19" s="28" t="str">
        <f>VLOOKUP(H19,PELIGROS!A$2:G$445,5,0)</f>
        <v>PVE PSICOSOCIAL</v>
      </c>
      <c r="N19" s="30">
        <v>2</v>
      </c>
      <c r="O19" s="29">
        <v>4</v>
      </c>
      <c r="P19" s="29">
        <v>25</v>
      </c>
      <c r="Q19" s="29">
        <f t="shared" si="0"/>
        <v>8</v>
      </c>
      <c r="R19" s="29">
        <f t="shared" si="1"/>
        <v>200</v>
      </c>
      <c r="S19" s="29" t="str">
        <f t="shared" si="2"/>
        <v>M-8</v>
      </c>
      <c r="T19" s="31" t="str">
        <f t="shared" si="3"/>
        <v>II</v>
      </c>
      <c r="U19" s="31" t="str">
        <f t="shared" si="4"/>
        <v>No Aceptable o Aceptable Con Control Especifico</v>
      </c>
      <c r="V19" s="54"/>
      <c r="W19" s="28" t="str">
        <f>VLOOKUP(H19,PELIGROS!A$2:G$445,6,0)</f>
        <v>ESTRÉS</v>
      </c>
      <c r="X19" s="30" t="s">
        <v>29</v>
      </c>
      <c r="Y19" s="30" t="s">
        <v>29</v>
      </c>
      <c r="Z19" s="30" t="s">
        <v>29</v>
      </c>
      <c r="AA19" s="28" t="s">
        <v>29</v>
      </c>
      <c r="AB19" s="28" t="str">
        <f>VLOOKUP(H19,PELIGROS!A$2:G$445,7,0)</f>
        <v>N/A</v>
      </c>
      <c r="AC19" s="30" t="s">
        <v>1201</v>
      </c>
      <c r="AD19" s="42"/>
    </row>
    <row r="20" spans="1:30" ht="151.5" customHeight="1">
      <c r="A20" s="47"/>
      <c r="B20" s="49"/>
      <c r="C20" s="54"/>
      <c r="D20" s="54"/>
      <c r="E20" s="55"/>
      <c r="F20" s="55"/>
      <c r="G20" s="28" t="str">
        <f>VLOOKUP(H20,PELIGROS!A$1:G$445,2,0)</f>
        <v>CONCENTRACIÓN EN ACTIVIDADES DE ALTO DESEMPEÑO MENTAL</v>
      </c>
      <c r="H20" s="29" t="s">
        <v>65</v>
      </c>
      <c r="I20" s="29" t="s">
        <v>1221</v>
      </c>
      <c r="J20" s="28" t="str">
        <f>VLOOKUP(H20,PELIGROS!A$2:G$445,3,0)</f>
        <v>ESTRÉS, CEFALEA, IRRITABILIDAD</v>
      </c>
      <c r="K20" s="30" t="s">
        <v>29</v>
      </c>
      <c r="L20" s="28" t="str">
        <f>VLOOKUP(H20,PELIGROS!A$2:G$445,4,0)</f>
        <v>N/A</v>
      </c>
      <c r="M20" s="28" t="str">
        <f>VLOOKUP(H20,PELIGROS!A$2:G$445,5,0)</f>
        <v>PVE PSICOSOCIAL</v>
      </c>
      <c r="N20" s="30">
        <v>2</v>
      </c>
      <c r="O20" s="29">
        <v>4</v>
      </c>
      <c r="P20" s="29">
        <v>25</v>
      </c>
      <c r="Q20" s="29">
        <f t="shared" si="0"/>
        <v>8</v>
      </c>
      <c r="R20" s="29">
        <f t="shared" si="1"/>
        <v>200</v>
      </c>
      <c r="S20" s="29" t="str">
        <f t="shared" si="2"/>
        <v>M-8</v>
      </c>
      <c r="T20" s="31" t="str">
        <f t="shared" si="3"/>
        <v>II</v>
      </c>
      <c r="U20" s="31" t="str">
        <f t="shared" si="4"/>
        <v>No Aceptable o Aceptable Con Control Especifico</v>
      </c>
      <c r="V20" s="54"/>
      <c r="W20" s="28" t="str">
        <f>VLOOKUP(H20,PELIGROS!A$2:G$445,6,0)</f>
        <v>ESTRÉS</v>
      </c>
      <c r="X20" s="30" t="s">
        <v>29</v>
      </c>
      <c r="Y20" s="30" t="s">
        <v>29</v>
      </c>
      <c r="Z20" s="30" t="s">
        <v>29</v>
      </c>
      <c r="AA20" s="28" t="s">
        <v>29</v>
      </c>
      <c r="AB20" s="28" t="str">
        <f>VLOOKUP(H20,PELIGROS!A$2:G$445,7,0)</f>
        <v>N/A</v>
      </c>
      <c r="AC20" s="30" t="s">
        <v>1201</v>
      </c>
      <c r="AD20" s="42"/>
    </row>
    <row r="21" spans="1:30" ht="151.5" customHeight="1">
      <c r="A21" s="47"/>
      <c r="B21" s="49"/>
      <c r="C21" s="54"/>
      <c r="D21" s="54"/>
      <c r="E21" s="55"/>
      <c r="F21" s="55"/>
      <c r="G21" s="28" t="str">
        <f>VLOOKUP(H21,PELIGROS!A$1:G$445,2,0)</f>
        <v xml:space="preserve"> ALTA CONCENTRACIÓN</v>
      </c>
      <c r="H21" s="29" t="s">
        <v>80</v>
      </c>
      <c r="I21" s="29" t="s">
        <v>1221</v>
      </c>
      <c r="J21" s="28" t="str">
        <f>VLOOKUP(H21,PELIGROS!A$2:G$445,3,0)</f>
        <v>ESTRÉS, DEPRESIÓN, TRANSTORNOS DEL SUEÑO, AUSENCIA DE ATENCIÓN</v>
      </c>
      <c r="K21" s="30" t="s">
        <v>29</v>
      </c>
      <c r="L21" s="28" t="str">
        <f>VLOOKUP(H21,PELIGROS!A$2:G$445,4,0)</f>
        <v>N/A</v>
      </c>
      <c r="M21" s="28" t="str">
        <f>VLOOKUP(H21,PELIGROS!A$2:G$445,5,0)</f>
        <v>PVE PSICOSOCIAL</v>
      </c>
      <c r="N21" s="30">
        <v>2</v>
      </c>
      <c r="O21" s="29">
        <v>4</v>
      </c>
      <c r="P21" s="29">
        <v>25</v>
      </c>
      <c r="Q21" s="29">
        <f t="shared" si="0"/>
        <v>8</v>
      </c>
      <c r="R21" s="29">
        <f t="shared" si="1"/>
        <v>200</v>
      </c>
      <c r="S21" s="29" t="str">
        <f t="shared" si="2"/>
        <v>M-8</v>
      </c>
      <c r="T21" s="31" t="str">
        <f t="shared" si="3"/>
        <v>II</v>
      </c>
      <c r="U21" s="31" t="str">
        <f t="shared" si="4"/>
        <v>No Aceptable o Aceptable Con Control Especifico</v>
      </c>
      <c r="V21" s="54"/>
      <c r="W21" s="28" t="str">
        <f>VLOOKUP(H21,PELIGROS!A$2:G$445,6,0)</f>
        <v>ESTRÉS, ALTERACIÓN DEL SISTEMA NERVIOSO</v>
      </c>
      <c r="X21" s="30" t="s">
        <v>29</v>
      </c>
      <c r="Y21" s="30" t="s">
        <v>29</v>
      </c>
      <c r="Z21" s="30" t="s">
        <v>29</v>
      </c>
      <c r="AA21" s="28" t="s">
        <v>29</v>
      </c>
      <c r="AB21" s="28" t="str">
        <f>VLOOKUP(H21,PELIGROS!A$2:G$445,7,0)</f>
        <v>N/A</v>
      </c>
      <c r="AC21" s="30" t="s">
        <v>1201</v>
      </c>
      <c r="AD21" s="42"/>
    </row>
    <row r="22" spans="1:30" ht="151.5" customHeight="1">
      <c r="A22" s="47"/>
      <c r="B22" s="49"/>
      <c r="C22" s="54"/>
      <c r="D22" s="54"/>
      <c r="E22" s="55"/>
      <c r="F22" s="55"/>
      <c r="G22" s="28" t="str">
        <f>VLOOKUP(H22,PELIGROS!A$1:G$445,2,0)</f>
        <v>Inadecuadas conexiones eléctricas-saturación en tomas de energía</v>
      </c>
      <c r="H22" s="29" t="s">
        <v>547</v>
      </c>
      <c r="I22" s="29" t="s">
        <v>1222</v>
      </c>
      <c r="J22" s="28" t="str">
        <f>VLOOKUP(H22,PELIGROS!A$2:G$445,3,0)</f>
        <v>Quemaduras, electrocución, muerte</v>
      </c>
      <c r="K22" s="30" t="s">
        <v>29</v>
      </c>
      <c r="L22" s="28" t="str">
        <f>VLOOKUP(H22,PELIGROS!A$2:G$445,4,0)</f>
        <v>Inspecciones planeadas e inspecciones no planeadas, procedimientos de programas de seguridad y salud en el trabajo</v>
      </c>
      <c r="M22" s="28" t="str">
        <f>VLOOKUP(H22,PELIGROS!A$2:G$445,5,0)</f>
        <v>E.P.P. Bota dieléctrica, Casco dieléctrico</v>
      </c>
      <c r="N22" s="30">
        <v>2</v>
      </c>
      <c r="O22" s="29">
        <v>3</v>
      </c>
      <c r="P22" s="29">
        <v>25</v>
      </c>
      <c r="Q22" s="29">
        <f t="shared" si="0"/>
        <v>6</v>
      </c>
      <c r="R22" s="29">
        <f t="shared" si="1"/>
        <v>150</v>
      </c>
      <c r="S22" s="29" t="str">
        <f t="shared" si="2"/>
        <v>M-6</v>
      </c>
      <c r="T22" s="31" t="str">
        <f t="shared" si="3"/>
        <v>II</v>
      </c>
      <c r="U22" s="31" t="str">
        <f t="shared" si="4"/>
        <v>No Aceptable o Aceptable Con Control Especifico</v>
      </c>
      <c r="V22" s="54"/>
      <c r="W22" s="28" t="str">
        <f>VLOOKUP(H22,PELIGROS!A$2:G$445,6,0)</f>
        <v>Muerte</v>
      </c>
      <c r="X22" s="30" t="s">
        <v>29</v>
      </c>
      <c r="Y22" s="30" t="s">
        <v>1202</v>
      </c>
      <c r="Z22" s="30" t="s">
        <v>1203</v>
      </c>
      <c r="AA22" s="28" t="s">
        <v>1204</v>
      </c>
      <c r="AB22" s="28" t="str">
        <f>VLOOKUP(H22,PELIGROS!A$2:G$445,7,0)</f>
        <v>Uso y manejo adecuado de E.P.P., actos y condiciones inseguras</v>
      </c>
      <c r="AC22" s="30" t="s">
        <v>1205</v>
      </c>
      <c r="AD22" s="42"/>
    </row>
    <row r="23" spans="1:30" ht="151.5" customHeight="1">
      <c r="A23" s="47"/>
      <c r="B23" s="49"/>
      <c r="C23" s="54"/>
      <c r="D23" s="54"/>
      <c r="E23" s="55"/>
      <c r="F23" s="55"/>
      <c r="G23" s="28" t="str">
        <f>VLOOKUP(H23,PELIGROS!A$1:G$445,2,0)</f>
        <v>Superficies de trabajo irregulares o deslizantes</v>
      </c>
      <c r="H23" s="29" t="s">
        <v>571</v>
      </c>
      <c r="I23" s="29" t="s">
        <v>1222</v>
      </c>
      <c r="J23" s="28" t="str">
        <f>VLOOKUP(H23,PELIGROS!A$2:G$445,3,0)</f>
        <v>Caídas del mismo nivel, fracturas, golpe con objetos, caídas de objetos, obstrucción de rutas de evacuación</v>
      </c>
      <c r="K23" s="30" t="s">
        <v>29</v>
      </c>
      <c r="L23" s="28" t="str">
        <f>VLOOKUP(H23,PELIGROS!A$2:G$445,4,0)</f>
        <v>N/A</v>
      </c>
      <c r="M23" s="28" t="str">
        <f>VLOOKUP(H23,PELIGROS!A$2:G$445,5,0)</f>
        <v>N/A</v>
      </c>
      <c r="N23" s="30">
        <v>2</v>
      </c>
      <c r="O23" s="29">
        <v>3</v>
      </c>
      <c r="P23" s="29">
        <v>25</v>
      </c>
      <c r="Q23" s="29">
        <f t="shared" si="0"/>
        <v>6</v>
      </c>
      <c r="R23" s="29">
        <f t="shared" si="1"/>
        <v>150</v>
      </c>
      <c r="S23" s="29" t="str">
        <f t="shared" si="2"/>
        <v>M-6</v>
      </c>
      <c r="T23" s="31" t="str">
        <f t="shared" si="3"/>
        <v>II</v>
      </c>
      <c r="U23" s="31" t="str">
        <f t="shared" si="4"/>
        <v>No Aceptable o Aceptable Con Control Especifico</v>
      </c>
      <c r="V23" s="54"/>
      <c r="W23" s="28" t="str">
        <f>VLOOKUP(H23,PELIGROS!A$2:G$445,6,0)</f>
        <v>Caídas de distinto nivel</v>
      </c>
      <c r="X23" s="30" t="s">
        <v>29</v>
      </c>
      <c r="Y23" s="30" t="s">
        <v>1211</v>
      </c>
      <c r="Z23" s="30" t="s">
        <v>1212</v>
      </c>
      <c r="AA23" s="28" t="s">
        <v>1213</v>
      </c>
      <c r="AB23" s="28" t="str">
        <f>VLOOKUP(H23,PELIGROS!A$2:G$445,7,0)</f>
        <v>Pautas Básicas en orden y aseo en el lugar de trabajo, actos y condiciones inseguras</v>
      </c>
      <c r="AC23" s="30" t="s">
        <v>1206</v>
      </c>
      <c r="AD23" s="42"/>
    </row>
    <row r="24" spans="1:30" ht="151.5" customHeight="1">
      <c r="A24" s="47"/>
      <c r="B24" s="49"/>
      <c r="C24" s="54"/>
      <c r="D24" s="54"/>
      <c r="E24" s="55"/>
      <c r="F24" s="55"/>
      <c r="G24" s="28" t="str">
        <f>VLOOKUP(H24,PELIGROS!A$1:G$445,2,0)</f>
        <v>SISMOS, INCENDIOS, INUNDACIONES, TERREMOTOS, VENDAVALES, DERRUMBE</v>
      </c>
      <c r="H24" s="29" t="s">
        <v>55</v>
      </c>
      <c r="I24" s="29" t="s">
        <v>1223</v>
      </c>
      <c r="J24" s="28" t="str">
        <f>VLOOKUP(H24,PELIGROS!A$2:G$445,3,0)</f>
        <v>SISMOS, INCENDIOS, INUNDACIONES, TERREMOTOS, VENDAVALES</v>
      </c>
      <c r="K24" s="30" t="s">
        <v>29</v>
      </c>
      <c r="L24" s="28" t="str">
        <f>VLOOKUP(H24,PELIGROS!A$2:G$445,4,0)</f>
        <v>Inspecciones planeadas e inspecciones no planeadas, procedimientos de programas de seguridad y salud en el trabajo</v>
      </c>
      <c r="M24" s="28" t="str">
        <f>VLOOKUP(H24,PELIGROS!A$2:G$445,5,0)</f>
        <v>BRIGADAS DE EMERGENCIAS</v>
      </c>
      <c r="N24" s="30">
        <v>2</v>
      </c>
      <c r="O24" s="29">
        <v>1</v>
      </c>
      <c r="P24" s="29">
        <v>100</v>
      </c>
      <c r="Q24" s="29">
        <f t="shared" si="0"/>
        <v>2</v>
      </c>
      <c r="R24" s="29">
        <f t="shared" si="1"/>
        <v>200</v>
      </c>
      <c r="S24" s="29" t="str">
        <f t="shared" si="2"/>
        <v>B-2</v>
      </c>
      <c r="T24" s="31" t="str">
        <f t="shared" si="3"/>
        <v>II</v>
      </c>
      <c r="U24" s="31" t="str">
        <f t="shared" si="4"/>
        <v>No Aceptable o Aceptable Con Control Especifico</v>
      </c>
      <c r="V24" s="54"/>
      <c r="W24" s="28" t="str">
        <f>VLOOKUP(H24,PELIGROS!A$2:G$445,6,0)</f>
        <v>MUERTE</v>
      </c>
      <c r="X24" s="30" t="s">
        <v>29</v>
      </c>
      <c r="Y24" s="30" t="s">
        <v>29</v>
      </c>
      <c r="Z24" s="30" t="s">
        <v>29</v>
      </c>
      <c r="AA24" s="28" t="s">
        <v>1214</v>
      </c>
      <c r="AB24" s="28" t="str">
        <f>VLOOKUP(H24,PELIGROS!A$2:G$445,7,0)</f>
        <v>ENTRENAMIENTO DE LA BRIGADA; DIVULGACIÓN DE PLAN DE EMERGENCIA</v>
      </c>
      <c r="AC24" s="30" t="s">
        <v>29</v>
      </c>
      <c r="AD24" s="42"/>
    </row>
    <row r="25" spans="1:30" ht="151.5" customHeight="1">
      <c r="A25" s="47"/>
      <c r="B25" s="49"/>
      <c r="C25" s="54"/>
      <c r="D25" s="54"/>
      <c r="E25" s="55"/>
      <c r="F25" s="55"/>
      <c r="G25" s="28" t="str">
        <f>VLOOKUP(H25,PELIGROS!A$1:G$445,2,0)</f>
        <v>LLUVIAS, GRANIZADA, HELADAS</v>
      </c>
      <c r="H25" s="29" t="s">
        <v>602</v>
      </c>
      <c r="I25" s="29" t="s">
        <v>1223</v>
      </c>
      <c r="J25" s="28" t="str">
        <f>VLOOKUP(H25,PELIGROS!A$2:G$445,3,0)</f>
        <v>DERRUMBES, HIPOTERMIA, DAÑO EN INSTALACIONES</v>
      </c>
      <c r="K25" s="30" t="s">
        <v>29</v>
      </c>
      <c r="L25" s="28" t="str">
        <f>VLOOKUP(H25,PELIGROS!A$2:G$445,4,0)</f>
        <v>Inspecciones planeadas e inspecciones no planeadas, procedimientos de programas de seguridad y salud en el trabajo</v>
      </c>
      <c r="M25" s="28" t="str">
        <f>VLOOKUP(H25,PELIGROS!A$2:G$445,5,0)</f>
        <v>BRIGADAS DE EMERGENCIAS</v>
      </c>
      <c r="N25" s="30">
        <v>2</v>
      </c>
      <c r="O25" s="29">
        <v>1</v>
      </c>
      <c r="P25" s="29">
        <v>100</v>
      </c>
      <c r="Q25" s="29">
        <f t="shared" si="0"/>
        <v>2</v>
      </c>
      <c r="R25" s="29">
        <f t="shared" si="1"/>
        <v>200</v>
      </c>
      <c r="S25" s="29" t="str">
        <f t="shared" si="2"/>
        <v>B-2</v>
      </c>
      <c r="T25" s="31" t="str">
        <f t="shared" si="3"/>
        <v>II</v>
      </c>
      <c r="U25" s="31" t="str">
        <f t="shared" si="4"/>
        <v>No Aceptable o Aceptable Con Control Especifico</v>
      </c>
      <c r="V25" s="54"/>
      <c r="W25" s="28" t="str">
        <f>VLOOKUP(H25,PELIGROS!A$2:G$445,6,0)</f>
        <v>MUERTE</v>
      </c>
      <c r="X25" s="30" t="s">
        <v>29</v>
      </c>
      <c r="Y25" s="30" t="s">
        <v>29</v>
      </c>
      <c r="Z25" s="30" t="s">
        <v>29</v>
      </c>
      <c r="AA25" s="28" t="s">
        <v>1214</v>
      </c>
      <c r="AB25" s="28" t="str">
        <f>VLOOKUP(H25,PELIGROS!A$2:G$445,7,0)</f>
        <v>ENTRENAMIENTO DE LA BRIGADA; DIVULGACIÓN DE PLAN DE EMERGENCIA</v>
      </c>
      <c r="AC25" s="30" t="s">
        <v>29</v>
      </c>
      <c r="AD25" s="42"/>
    </row>
    <row r="26" spans="1:30" ht="151.5" customHeight="1">
      <c r="A26" s="47"/>
      <c r="B26" s="49"/>
      <c r="C26" s="43" t="s">
        <v>1192</v>
      </c>
      <c r="D26" s="43" t="s">
        <v>1215</v>
      </c>
      <c r="E26" s="43" t="s">
        <v>1228</v>
      </c>
      <c r="F26" s="43" t="s">
        <v>1193</v>
      </c>
      <c r="G26" s="32" t="str">
        <f>VLOOKUP(H26,PELIGROS!A$1:G$445,2,0)</f>
        <v>Virus</v>
      </c>
      <c r="H26" s="33" t="s">
        <v>106</v>
      </c>
      <c r="I26" s="33" t="s">
        <v>1220</v>
      </c>
      <c r="J26" s="32" t="str">
        <f>VLOOKUP(H26,PELIGROS!A$2:G$445,3,0)</f>
        <v>Infecciones Virales</v>
      </c>
      <c r="K26" s="34" t="e">
        <v>#REF!</v>
      </c>
      <c r="L26" s="32" t="str">
        <f>VLOOKUP(H26,PELIGROS!A$2:G$445,4,0)</f>
        <v>Inspecciones planeadas e inspecciones no planeadas, procedimientos de programas de seguridad y salud en el trabajo</v>
      </c>
      <c r="M26" s="32" t="str">
        <f>VLOOKUP(H26,PELIGROS!A$2:G$445,5,0)</f>
        <v>Programa de vacunación, bota pantalón, overol, guantes, tapabocas, mascarillas con filtros</v>
      </c>
      <c r="N26" s="33">
        <v>2</v>
      </c>
      <c r="O26" s="33">
        <v>2</v>
      </c>
      <c r="P26" s="33">
        <v>25</v>
      </c>
      <c r="Q26" s="33">
        <f t="shared" si="0"/>
        <v>4</v>
      </c>
      <c r="R26" s="33">
        <f t="shared" si="1"/>
        <v>100</v>
      </c>
      <c r="S26" s="33" t="str">
        <f t="shared" si="2"/>
        <v>B-4</v>
      </c>
      <c r="T26" s="31" t="str">
        <f t="shared" si="3"/>
        <v>III</v>
      </c>
      <c r="U26" s="31" t="str">
        <f t="shared" si="4"/>
        <v>Mejorable</v>
      </c>
      <c r="V26" s="43">
        <v>1</v>
      </c>
      <c r="W26" s="32" t="str">
        <f>VLOOKUP(H26,PELIGROS!A$2:G$445,6,0)</f>
        <v xml:space="preserve">Enfermedades Infectocontagiosas
</v>
      </c>
      <c r="X26" s="34" t="s">
        <v>29</v>
      </c>
      <c r="Y26" s="34" t="s">
        <v>29</v>
      </c>
      <c r="Z26" s="34" t="s">
        <v>29</v>
      </c>
      <c r="AA26" s="32" t="s">
        <v>1198</v>
      </c>
      <c r="AB26" s="32" t="str">
        <f>VLOOKUP(H26,PELIGROS!A$2:G$445,7,0)</f>
        <v xml:space="preserve">Riesgo Biológico, Autocuidado y/o Uso y manejo adecuado de E.P.P.
</v>
      </c>
      <c r="AC26" s="34" t="s">
        <v>1199</v>
      </c>
      <c r="AD26" s="45" t="s">
        <v>1195</v>
      </c>
    </row>
    <row r="27" spans="1:30" ht="151.5" customHeight="1">
      <c r="A27" s="47"/>
      <c r="B27" s="49"/>
      <c r="C27" s="43"/>
      <c r="D27" s="43"/>
      <c r="E27" s="43"/>
      <c r="F27" s="43"/>
      <c r="G27" s="32" t="str">
        <f>VLOOKUP(H27,PELIGROS!A$1:G$445,2,0)</f>
        <v>Bacteria</v>
      </c>
      <c r="H27" s="33" t="s">
        <v>96</v>
      </c>
      <c r="I27" s="33" t="s">
        <v>1220</v>
      </c>
      <c r="J27" s="32" t="str">
        <f>VLOOKUP(H27,PELIGROS!A$2:G$445,3,0)</f>
        <v>Infecciones producidas por Bacterianas</v>
      </c>
      <c r="K27" s="34" t="e">
        <v>#REF!</v>
      </c>
      <c r="L27" s="32" t="str">
        <f>VLOOKUP(H27,PELIGROS!A$2:G$445,4,0)</f>
        <v>Inspecciones planeadas e inspecciones no planeadas, procedimientos de programas de seguridad y salud en el trabajo</v>
      </c>
      <c r="M27" s="32" t="str">
        <f>VLOOKUP(H27,PELIGROS!A$2:G$445,5,0)</f>
        <v>Programa de vacunación, bota pantalón, overol, guantes, tapabocas, mascarillas con filtros</v>
      </c>
      <c r="N27" s="33">
        <v>2</v>
      </c>
      <c r="O27" s="33">
        <v>2</v>
      </c>
      <c r="P27" s="33">
        <v>25</v>
      </c>
      <c r="Q27" s="33">
        <f t="shared" si="0"/>
        <v>4</v>
      </c>
      <c r="R27" s="33">
        <f t="shared" si="1"/>
        <v>100</v>
      </c>
      <c r="S27" s="33" t="str">
        <f t="shared" si="2"/>
        <v>B-4</v>
      </c>
      <c r="T27" s="31" t="str">
        <f t="shared" si="3"/>
        <v>III</v>
      </c>
      <c r="U27" s="31" t="str">
        <f t="shared" si="4"/>
        <v>Mejorable</v>
      </c>
      <c r="V27" s="43"/>
      <c r="W27" s="32" t="str">
        <f>VLOOKUP(H27,PELIGROS!A$2:G$445,6,0)</f>
        <v xml:space="preserve">Enfermedades Infectocontagiosas
</v>
      </c>
      <c r="X27" s="34" t="s">
        <v>29</v>
      </c>
      <c r="Y27" s="34" t="s">
        <v>29</v>
      </c>
      <c r="Z27" s="34" t="s">
        <v>29</v>
      </c>
      <c r="AA27" s="32" t="s">
        <v>1198</v>
      </c>
      <c r="AB27" s="32" t="str">
        <f>VLOOKUP(H27,PELIGROS!A$2:G$445,7,0)</f>
        <v xml:space="preserve">Riesgo Biológico, Autocuidado y/o Uso y manejo adecuado de E.P.P.
</v>
      </c>
      <c r="AC27" s="34" t="s">
        <v>29</v>
      </c>
      <c r="AD27" s="45"/>
    </row>
    <row r="28" spans="1:30" ht="151.5" customHeight="1">
      <c r="A28" s="47"/>
      <c r="B28" s="49"/>
      <c r="C28" s="43"/>
      <c r="D28" s="43"/>
      <c r="E28" s="43"/>
      <c r="F28" s="43"/>
      <c r="G28" s="32" t="str">
        <f>VLOOKUP(H28,PELIGROS!A$1:G$445,2,0)</f>
        <v>Hongos</v>
      </c>
      <c r="H28" s="33" t="s">
        <v>104</v>
      </c>
      <c r="I28" s="33" t="s">
        <v>1220</v>
      </c>
      <c r="J28" s="32" t="str">
        <f>VLOOKUP(H28,PELIGROS!A$2:G$445,3,0)</f>
        <v>Micosis</v>
      </c>
      <c r="K28" s="34" t="e">
        <v>#REF!</v>
      </c>
      <c r="L28" s="32" t="str">
        <f>VLOOKUP(H28,PELIGROS!A$2:G$445,4,0)</f>
        <v>Inspecciones planeadas e inspecciones no planeadas, procedimientos de programas de seguridad y salud en el trabajo</v>
      </c>
      <c r="M28" s="32" t="str">
        <f>VLOOKUP(H28,PELIGROS!A$2:G$445,5,0)</f>
        <v>Programa de vacunación, exámenes periódicos</v>
      </c>
      <c r="N28" s="33">
        <v>2</v>
      </c>
      <c r="O28" s="33">
        <v>2</v>
      </c>
      <c r="P28" s="33">
        <v>25</v>
      </c>
      <c r="Q28" s="33">
        <f t="shared" si="0"/>
        <v>4</v>
      </c>
      <c r="R28" s="33">
        <f t="shared" si="1"/>
        <v>100</v>
      </c>
      <c r="S28" s="33" t="str">
        <f t="shared" si="2"/>
        <v>B-4</v>
      </c>
      <c r="T28" s="31" t="str">
        <f t="shared" si="3"/>
        <v>III</v>
      </c>
      <c r="U28" s="31" t="str">
        <f t="shared" si="4"/>
        <v>Mejorable</v>
      </c>
      <c r="V28" s="43"/>
      <c r="W28" s="32" t="str">
        <f>VLOOKUP(H28,PELIGROS!A$2:G$445,6,0)</f>
        <v>Micosis</v>
      </c>
      <c r="X28" s="34" t="s">
        <v>29</v>
      </c>
      <c r="Y28" s="34" t="s">
        <v>29</v>
      </c>
      <c r="Z28" s="34" t="s">
        <v>29</v>
      </c>
      <c r="AA28" s="32" t="s">
        <v>1198</v>
      </c>
      <c r="AB28" s="32" t="str">
        <f>VLOOKUP(H28,PELIGROS!A$2:G$445,7,0)</f>
        <v xml:space="preserve">Riesgo Biológico, Autocuidado y/o Uso y manejo adecuado de E.P.P.
</v>
      </c>
      <c r="AC28" s="34" t="s">
        <v>29</v>
      </c>
      <c r="AD28" s="45"/>
    </row>
    <row r="29" spans="1:30" ht="151.5" customHeight="1">
      <c r="A29" s="47"/>
      <c r="B29" s="49"/>
      <c r="C29" s="43"/>
      <c r="D29" s="43"/>
      <c r="E29" s="43"/>
      <c r="F29" s="43"/>
      <c r="G29" s="32" t="str">
        <f>VLOOKUP(H29,PELIGROS!A$1:G$445,2,0)</f>
        <v>Mordeduras</v>
      </c>
      <c r="H29" s="33" t="s">
        <v>72</v>
      </c>
      <c r="I29" s="33" t="s">
        <v>1220</v>
      </c>
      <c r="J29" s="32" t="str">
        <f>VLOOKUP(H29,PELIGROS!A$2:G$445,3,0)</f>
        <v>Lesiones, tejidos, muerte, enfermedades infectocontagiosas</v>
      </c>
      <c r="K29" s="34" t="e">
        <v>#REF!</v>
      </c>
      <c r="L29" s="32" t="str">
        <f>VLOOKUP(H29,PELIGROS!A$2:G$445,4,0)</f>
        <v>N/A</v>
      </c>
      <c r="M29" s="32" t="str">
        <f>VLOOKUP(H29,PELIGROS!A$2:G$445,5,0)</f>
        <v>N/A</v>
      </c>
      <c r="N29" s="33">
        <v>2</v>
      </c>
      <c r="O29" s="33">
        <v>2</v>
      </c>
      <c r="P29" s="33">
        <v>10</v>
      </c>
      <c r="Q29" s="33">
        <f t="shared" si="0"/>
        <v>4</v>
      </c>
      <c r="R29" s="33">
        <f t="shared" si="1"/>
        <v>40</v>
      </c>
      <c r="S29" s="33" t="str">
        <f t="shared" si="2"/>
        <v>B-4</v>
      </c>
      <c r="T29" s="31" t="str">
        <f t="shared" si="3"/>
        <v>III</v>
      </c>
      <c r="U29" s="31" t="str">
        <f t="shared" si="4"/>
        <v>Mejorable</v>
      </c>
      <c r="V29" s="43"/>
      <c r="W29" s="32" t="str">
        <f>VLOOKUP(H29,PELIGROS!A$2:G$445,6,0)</f>
        <v>Posibles enfermedades</v>
      </c>
      <c r="X29" s="34" t="s">
        <v>1200</v>
      </c>
      <c r="Y29" s="34" t="s">
        <v>29</v>
      </c>
      <c r="Z29" s="34" t="s">
        <v>29</v>
      </c>
      <c r="AA29" s="32" t="s">
        <v>1198</v>
      </c>
      <c r="AB29" s="32" t="str">
        <f>VLOOKUP(H29,PELIGROS!A$2:G$445,7,0)</f>
        <v xml:space="preserve">Riesgo Biológico, Autocuidado y/o Uso y manejo adecuado de E.P.P.
</v>
      </c>
      <c r="AC29" s="34" t="s">
        <v>1199</v>
      </c>
      <c r="AD29" s="45"/>
    </row>
    <row r="30" spans="1:30" ht="151.5" customHeight="1">
      <c r="A30" s="47"/>
      <c r="B30" s="49"/>
      <c r="C30" s="43"/>
      <c r="D30" s="43"/>
      <c r="E30" s="43"/>
      <c r="F30" s="43"/>
      <c r="G30" s="32" t="s">
        <v>61</v>
      </c>
      <c r="H30" s="33" t="s">
        <v>60</v>
      </c>
      <c r="I30" s="33" t="s">
        <v>1218</v>
      </c>
      <c r="J30" s="32" t="s">
        <v>62</v>
      </c>
      <c r="K30" s="34" t="s">
        <v>29</v>
      </c>
      <c r="L30" s="32" t="s">
        <v>40</v>
      </c>
      <c r="M30" s="32" t="s">
        <v>63</v>
      </c>
      <c r="N30" s="33">
        <v>6</v>
      </c>
      <c r="O30" s="33">
        <v>2</v>
      </c>
      <c r="P30" s="33">
        <v>10</v>
      </c>
      <c r="Q30" s="33">
        <f t="shared" si="0"/>
        <v>12</v>
      </c>
      <c r="R30" s="33">
        <f t="shared" si="1"/>
        <v>120</v>
      </c>
      <c r="S30" s="33" t="str">
        <f t="shared" si="2"/>
        <v>A-12</v>
      </c>
      <c r="T30" s="31" t="str">
        <f t="shared" si="3"/>
        <v>III</v>
      </c>
      <c r="U30" s="31" t="str">
        <f t="shared" si="4"/>
        <v>Mejorable</v>
      </c>
      <c r="V30" s="43"/>
      <c r="W30" s="32" t="s">
        <v>64</v>
      </c>
      <c r="X30" s="34" t="s">
        <v>29</v>
      </c>
      <c r="Y30" s="34" t="s">
        <v>29</v>
      </c>
      <c r="Z30" s="34" t="s">
        <v>29</v>
      </c>
      <c r="AA30" s="32" t="s">
        <v>29</v>
      </c>
      <c r="AB30" s="32" t="s">
        <v>29</v>
      </c>
      <c r="AC30" s="34" t="s">
        <v>1229</v>
      </c>
      <c r="AD30" s="45"/>
    </row>
    <row r="31" spans="1:30" ht="151.5" customHeight="1">
      <c r="A31" s="47"/>
      <c r="B31" s="49"/>
      <c r="C31" s="43"/>
      <c r="D31" s="43"/>
      <c r="E31" s="43"/>
      <c r="F31" s="43"/>
      <c r="G31" s="32" t="str">
        <f>VLOOKUP(H31,PELIGROS!A$1:G$445,2,0)</f>
        <v>AUSENCIA DE SOMBRAS</v>
      </c>
      <c r="H31" s="33" t="s">
        <v>135</v>
      </c>
      <c r="I31" s="33" t="s">
        <v>1218</v>
      </c>
      <c r="J31" s="32" t="str">
        <f>VLOOKUP(H31,PELIGROS!A$2:G$445,3,0)</f>
        <v xml:space="preserve"> DISMINUCIÓN AGUDEZA VISUAL, CANSANCIO VISUAL</v>
      </c>
      <c r="K31" s="34" t="e">
        <v>#REF!</v>
      </c>
      <c r="L31" s="32" t="str">
        <f>VLOOKUP(H31,PELIGROS!A$2:G$445,4,0)</f>
        <v>Inspecciones planeadas e inspecciones no planeadas, procedimientos de programas de seguridad y salud en el trabajo</v>
      </c>
      <c r="M31" s="32" t="str">
        <f>VLOOKUP(H31,PELIGROS!A$2:G$445,5,0)</f>
        <v>N/A</v>
      </c>
      <c r="N31" s="33">
        <v>6</v>
      </c>
      <c r="O31" s="33">
        <v>2</v>
      </c>
      <c r="P31" s="33">
        <v>10</v>
      </c>
      <c r="Q31" s="33">
        <f t="shared" si="0"/>
        <v>12</v>
      </c>
      <c r="R31" s="33">
        <f t="shared" si="1"/>
        <v>120</v>
      </c>
      <c r="S31" s="33" t="str">
        <f t="shared" si="2"/>
        <v>A-12</v>
      </c>
      <c r="T31" s="31" t="str">
        <f t="shared" si="3"/>
        <v>III</v>
      </c>
      <c r="U31" s="31" t="str">
        <f t="shared" si="4"/>
        <v>Mejorable</v>
      </c>
      <c r="V31" s="43"/>
      <c r="W31" s="32" t="str">
        <f>VLOOKUP(H31,PELIGROS!A$2:G$445,6,0)</f>
        <v>DISMINUCIÓN AGUDEZA VISUAL</v>
      </c>
      <c r="X31" s="34" t="s">
        <v>29</v>
      </c>
      <c r="Y31" s="34" t="s">
        <v>1216</v>
      </c>
      <c r="Z31" s="34" t="s">
        <v>1217</v>
      </c>
      <c r="AA31" s="32" t="s">
        <v>29</v>
      </c>
      <c r="AB31" s="32" t="str">
        <f>VLOOKUP(H31,PELIGROS!A$2:G$445,7,0)</f>
        <v>N/A</v>
      </c>
      <c r="AC31" s="34" t="s">
        <v>1194</v>
      </c>
      <c r="AD31" s="45"/>
    </row>
    <row r="32" spans="1:30" ht="151.5" customHeight="1">
      <c r="A32" s="47"/>
      <c r="B32" s="49"/>
      <c r="C32" s="43"/>
      <c r="D32" s="43"/>
      <c r="E32" s="43"/>
      <c r="F32" s="43"/>
      <c r="G32" s="32" t="str">
        <f>VLOOKUP(H32,PELIGROS!A$1:G$445,2,0)</f>
        <v>MAQUINARIA O EQUIPO</v>
      </c>
      <c r="H32" s="33" t="s">
        <v>148</v>
      </c>
      <c r="I32" s="33" t="s">
        <v>1218</v>
      </c>
      <c r="J32" s="32" t="str">
        <f>VLOOKUP(H32,PELIGROS!A$2:G$445,3,0)</f>
        <v>SORDERA, ESTRÉS, HIPOACUSIA, CEFALA,IRRITABILIDAD</v>
      </c>
      <c r="K32" s="34" t="e">
        <v>#REF!</v>
      </c>
      <c r="L32" s="32" t="str">
        <f>VLOOKUP(H32,PELIGROS!A$2:G$445,4,0)</f>
        <v>Inspecciones planeadas e inspecciones no planeadas, procedimientos de programas de seguridad y salud en el trabajo</v>
      </c>
      <c r="M32" s="32" t="str">
        <f>VLOOKUP(H32,PELIGROS!A$2:G$445,5,0)</f>
        <v>PVE RUIDO</v>
      </c>
      <c r="N32" s="33">
        <v>0</v>
      </c>
      <c r="O32" s="33">
        <v>2</v>
      </c>
      <c r="P32" s="33">
        <v>25</v>
      </c>
      <c r="Q32" s="33">
        <f t="shared" si="0"/>
        <v>0</v>
      </c>
      <c r="R32" s="33">
        <f t="shared" si="1"/>
        <v>0</v>
      </c>
      <c r="S32" s="33">
        <f t="shared" si="2"/>
        <v>0</v>
      </c>
      <c r="T32" s="31" t="str">
        <f t="shared" si="3"/>
        <v>IV</v>
      </c>
      <c r="U32" s="31" t="str">
        <f t="shared" si="4"/>
        <v>Aceptable</v>
      </c>
      <c r="V32" s="43"/>
      <c r="W32" s="32" t="str">
        <f>VLOOKUP(H32,PELIGROS!A$2:G$445,6,0)</f>
        <v>SORDERA</v>
      </c>
      <c r="X32" s="34" t="s">
        <v>29</v>
      </c>
      <c r="Y32" s="34" t="s">
        <v>29</v>
      </c>
      <c r="Z32" s="34" t="s">
        <v>29</v>
      </c>
      <c r="AA32" s="32" t="s">
        <v>29</v>
      </c>
      <c r="AB32" s="32" t="str">
        <f>VLOOKUP(H32,PELIGROS!A$2:G$445,7,0)</f>
        <v>USO DE EPP</v>
      </c>
      <c r="AC32" s="34" t="s">
        <v>1197</v>
      </c>
      <c r="AD32" s="45"/>
    </row>
    <row r="33" spans="1:30" ht="151.5" customHeight="1">
      <c r="A33" s="47"/>
      <c r="B33" s="49"/>
      <c r="C33" s="43"/>
      <c r="D33" s="43"/>
      <c r="E33" s="43"/>
      <c r="F33" s="43"/>
      <c r="G33" s="32" t="str">
        <f>VLOOKUP(H33,PELIGROS!A$1:G$445,2,0)</f>
        <v>GASES Y VAPORES</v>
      </c>
      <c r="H33" s="33" t="s">
        <v>1105</v>
      </c>
      <c r="I33" s="33" t="s">
        <v>1219</v>
      </c>
      <c r="J33" s="32" t="str">
        <f>VLOOKUP(H33,PELIGROS!A$2:G$445,3,0)</f>
        <v xml:space="preserve"> LESIONES EN LA PIEL, IRRITACIÓN EN VÍAS  RESPIRATORIAS, MUERTE</v>
      </c>
      <c r="K33" s="34" t="e">
        <v>#REF!</v>
      </c>
      <c r="L33" s="32" t="str">
        <f>VLOOKUP(H33,PELIGROS!A$2:G$445,4,0)</f>
        <v>Inspecciones planeadas e inspecciones no planeadas, procedimientos de programas de seguridad y salud en el trabajo</v>
      </c>
      <c r="M33" s="32" t="str">
        <f>VLOOKUP(H33,PELIGROS!A$2:G$445,5,0)</f>
        <v>EPP TAPABOCAS, CARETAS CON FILTROS</v>
      </c>
      <c r="N33" s="33">
        <v>2</v>
      </c>
      <c r="O33" s="33">
        <v>4</v>
      </c>
      <c r="P33" s="33">
        <v>10</v>
      </c>
      <c r="Q33" s="33">
        <f t="shared" si="0"/>
        <v>8</v>
      </c>
      <c r="R33" s="33">
        <f t="shared" si="1"/>
        <v>80</v>
      </c>
      <c r="S33" s="33" t="str">
        <f t="shared" si="2"/>
        <v>M-8</v>
      </c>
      <c r="T33" s="31" t="str">
        <f t="shared" si="3"/>
        <v>III</v>
      </c>
      <c r="U33" s="31" t="str">
        <f t="shared" si="4"/>
        <v>Mejorable</v>
      </c>
      <c r="V33" s="43"/>
      <c r="W33" s="32" t="str">
        <f>VLOOKUP(H33,PELIGROS!A$2:G$445,6,0)</f>
        <v xml:space="preserve"> MUERTE</v>
      </c>
      <c r="X33" s="34" t="s">
        <v>29</v>
      </c>
      <c r="Y33" s="34" t="s">
        <v>29</v>
      </c>
      <c r="Z33" s="34" t="s">
        <v>29</v>
      </c>
      <c r="AA33" s="32" t="s">
        <v>1198</v>
      </c>
      <c r="AB33" s="32" t="str">
        <f>VLOOKUP(H33,PELIGROS!A$2:G$445,7,0)</f>
        <v>USO Y MANEJO ADECUADO DE E.P.P.</v>
      </c>
      <c r="AC33" s="34" t="s">
        <v>29</v>
      </c>
      <c r="AD33" s="45"/>
    </row>
    <row r="34" spans="1:30" ht="151.5" customHeight="1">
      <c r="A34" s="47"/>
      <c r="B34" s="49"/>
      <c r="C34" s="43"/>
      <c r="D34" s="43"/>
      <c r="E34" s="43"/>
      <c r="F34" s="43"/>
      <c r="G34" s="32" t="str">
        <f>VLOOKUP(H34,PELIGROS!A$1:G$445,2,0)</f>
        <v xml:space="preserve">MALA DISTRIBUCIÓN DE PRODUCTOS </v>
      </c>
      <c r="H34" s="33" t="s">
        <v>228</v>
      </c>
      <c r="I34" s="33" t="s">
        <v>1219</v>
      </c>
      <c r="J34" s="32" t="str">
        <f>VLOOKUP(H34,PELIGROS!A$2:G$445,3,0)</f>
        <v xml:space="preserve">INCENDIO, EXPLOSIÓN, QUEMADURAS, LESIONES DÉRMICAS, LESIONES EN VÍAS RESPIRATORIAS,INTOXICACIÓN,  NÁUSEAS, VÓMITOS, IRRITACIÓN CONJUNTIVA </v>
      </c>
      <c r="K34" s="34" t="e">
        <v>#REF!</v>
      </c>
      <c r="L34" s="32" t="str">
        <f>VLOOKUP(H34,PELIGROS!A$2:G$445,4,0)</f>
        <v>Inspecciones planeadas e inspecciones no planeadas, procedimientos de programas de seguridad y salud en el trabajo</v>
      </c>
      <c r="M34" s="32" t="str">
        <f>VLOOKUP(H34,PELIGROS!A$2:G$445,5,0)</f>
        <v xml:space="preserve">NO OBSERVADO </v>
      </c>
      <c r="N34" s="33">
        <v>2</v>
      </c>
      <c r="O34" s="33">
        <v>1</v>
      </c>
      <c r="P34" s="33">
        <v>60</v>
      </c>
      <c r="Q34" s="33">
        <f t="shared" si="0"/>
        <v>2</v>
      </c>
      <c r="R34" s="33">
        <f t="shared" si="1"/>
        <v>120</v>
      </c>
      <c r="S34" s="33" t="str">
        <f t="shared" si="2"/>
        <v>B-2</v>
      </c>
      <c r="T34" s="31" t="str">
        <f t="shared" si="3"/>
        <v>III</v>
      </c>
      <c r="U34" s="31" t="str">
        <f t="shared" si="4"/>
        <v>Mejorable</v>
      </c>
      <c r="V34" s="43"/>
      <c r="W34" s="32" t="str">
        <f>VLOOKUP(H34,PELIGROS!A$2:G$445,6,0)</f>
        <v>EXPLOSIÓN</v>
      </c>
      <c r="X34" s="34" t="s">
        <v>29</v>
      </c>
      <c r="Y34" s="34" t="s">
        <v>29</v>
      </c>
      <c r="Z34" s="34" t="s">
        <v>1207</v>
      </c>
      <c r="AA34" s="32" t="s">
        <v>1208</v>
      </c>
      <c r="AB34" s="32" t="str">
        <f>VLOOKUP(H34,PELIGROS!A$2:G$445,7,0)</f>
        <v>USO Y MANEJO ADECUADO DE E.P.P.; PROTOCOLO DE MANEJO DE PRODUCTOS QUÍMICOS; MANEJO DE KIT DE DERRAMES POR PRODUCTOS QUÍMICOS</v>
      </c>
      <c r="AC34" s="34" t="s">
        <v>1209</v>
      </c>
      <c r="AD34" s="45"/>
    </row>
    <row r="35" spans="1:30" ht="151.5" customHeight="1">
      <c r="A35" s="47"/>
      <c r="B35" s="49"/>
      <c r="C35" s="43"/>
      <c r="D35" s="43"/>
      <c r="E35" s="43"/>
      <c r="F35" s="43"/>
      <c r="G35" s="32" t="str">
        <f>VLOOKUP(H35,PELIGROS!A$1:G$445,2,0)</f>
        <v>NATURALEZA DE LA TAREA</v>
      </c>
      <c r="H35" s="33" t="s">
        <v>69</v>
      </c>
      <c r="I35" s="33" t="s">
        <v>1221</v>
      </c>
      <c r="J35" s="32" t="str">
        <f>VLOOKUP(H35,PELIGROS!A$2:G$445,3,0)</f>
        <v>ESTRÉS,  TRANSTORNOS DEL SUEÑO</v>
      </c>
      <c r="K35" s="34" t="e">
        <v>#REF!</v>
      </c>
      <c r="L35" s="32" t="str">
        <f>VLOOKUP(H35,PELIGROS!A$2:G$445,4,0)</f>
        <v>N/A</v>
      </c>
      <c r="M35" s="32" t="str">
        <f>VLOOKUP(H35,PELIGROS!A$2:G$445,5,0)</f>
        <v>PVE PSICOSOCIAL</v>
      </c>
      <c r="N35" s="33">
        <v>2</v>
      </c>
      <c r="O35" s="33">
        <v>4</v>
      </c>
      <c r="P35" s="33">
        <v>25</v>
      </c>
      <c r="Q35" s="33">
        <f t="shared" si="0"/>
        <v>8</v>
      </c>
      <c r="R35" s="33">
        <f t="shared" si="1"/>
        <v>200</v>
      </c>
      <c r="S35" s="33" t="str">
        <f t="shared" si="2"/>
        <v>M-8</v>
      </c>
      <c r="T35" s="31" t="str">
        <f t="shared" si="3"/>
        <v>II</v>
      </c>
      <c r="U35" s="31" t="str">
        <f t="shared" si="4"/>
        <v>No Aceptable o Aceptable Con Control Especifico</v>
      </c>
      <c r="V35" s="43"/>
      <c r="W35" s="32" t="str">
        <f>VLOOKUP(H35,PELIGROS!A$2:G$445,6,0)</f>
        <v>ESTRÉS</v>
      </c>
      <c r="X35" s="34" t="s">
        <v>29</v>
      </c>
      <c r="Y35" s="34" t="s">
        <v>29</v>
      </c>
      <c r="Z35" s="34" t="s">
        <v>29</v>
      </c>
      <c r="AA35" s="32" t="s">
        <v>29</v>
      </c>
      <c r="AB35" s="32" t="str">
        <f>VLOOKUP(H35,PELIGROS!A$2:G$445,7,0)</f>
        <v>N/A</v>
      </c>
      <c r="AC35" s="34" t="s">
        <v>1201</v>
      </c>
      <c r="AD35" s="45"/>
    </row>
    <row r="36" spans="1:30" ht="151.5" customHeight="1">
      <c r="A36" s="47"/>
      <c r="B36" s="49"/>
      <c r="C36" s="43"/>
      <c r="D36" s="43"/>
      <c r="E36" s="43"/>
      <c r="F36" s="43"/>
      <c r="G36" s="32" t="str">
        <f>VLOOKUP(H36,PELIGROS!A$1:G$445,2,0)</f>
        <v>CONCENTRACIÓN EN ACTIVIDADES DE ALTO DESEMPEÑO MENTAL</v>
      </c>
      <c r="H36" s="33" t="s">
        <v>65</v>
      </c>
      <c r="I36" s="33" t="s">
        <v>1221</v>
      </c>
      <c r="J36" s="32" t="str">
        <f>VLOOKUP(H36,PELIGROS!A$2:G$445,3,0)</f>
        <v>ESTRÉS, CEFALEA, IRRITABILIDAD</v>
      </c>
      <c r="K36" s="34" t="e">
        <v>#REF!</v>
      </c>
      <c r="L36" s="32" t="str">
        <f>VLOOKUP(H36,PELIGROS!A$2:G$445,4,0)</f>
        <v>N/A</v>
      </c>
      <c r="M36" s="32" t="str">
        <f>VLOOKUP(H36,PELIGROS!A$2:G$445,5,0)</f>
        <v>PVE PSICOSOCIAL</v>
      </c>
      <c r="N36" s="33">
        <v>2</v>
      </c>
      <c r="O36" s="33">
        <v>4</v>
      </c>
      <c r="P36" s="33">
        <v>25</v>
      </c>
      <c r="Q36" s="33">
        <f t="shared" si="0"/>
        <v>8</v>
      </c>
      <c r="R36" s="33">
        <f t="shared" si="1"/>
        <v>200</v>
      </c>
      <c r="S36" s="33" t="str">
        <f t="shared" si="2"/>
        <v>M-8</v>
      </c>
      <c r="T36" s="31" t="str">
        <f t="shared" si="3"/>
        <v>II</v>
      </c>
      <c r="U36" s="31" t="str">
        <f t="shared" si="4"/>
        <v>No Aceptable o Aceptable Con Control Especifico</v>
      </c>
      <c r="V36" s="43"/>
      <c r="W36" s="32" t="str">
        <f>VLOOKUP(H36,PELIGROS!A$2:G$445,6,0)</f>
        <v>ESTRÉS</v>
      </c>
      <c r="X36" s="34" t="s">
        <v>29</v>
      </c>
      <c r="Y36" s="34" t="s">
        <v>29</v>
      </c>
      <c r="Z36" s="34" t="s">
        <v>29</v>
      </c>
      <c r="AA36" s="32" t="s">
        <v>29</v>
      </c>
      <c r="AB36" s="32" t="str">
        <f>VLOOKUP(H36,PELIGROS!A$2:G$445,7,0)</f>
        <v>N/A</v>
      </c>
      <c r="AC36" s="34" t="s">
        <v>1201</v>
      </c>
      <c r="AD36" s="45"/>
    </row>
    <row r="37" spans="1:30" ht="151.5" customHeight="1">
      <c r="A37" s="47"/>
      <c r="B37" s="49"/>
      <c r="C37" s="43"/>
      <c r="D37" s="43"/>
      <c r="E37" s="43"/>
      <c r="F37" s="43"/>
      <c r="G37" s="32" t="str">
        <f>VLOOKUP(H37,PELIGROS!A$1:G$445,2,0)</f>
        <v xml:space="preserve"> ALTA CONCENTRACIÓN</v>
      </c>
      <c r="H37" s="33" t="s">
        <v>80</v>
      </c>
      <c r="I37" s="33" t="s">
        <v>1221</v>
      </c>
      <c r="J37" s="32" t="str">
        <f>VLOOKUP(H37,PELIGROS!A$2:G$445,3,0)</f>
        <v>ESTRÉS, DEPRESIÓN, TRANSTORNOS DEL SUEÑO, AUSENCIA DE ATENCIÓN</v>
      </c>
      <c r="K37" s="34" t="e">
        <v>#REF!</v>
      </c>
      <c r="L37" s="32" t="str">
        <f>VLOOKUP(H37,PELIGROS!A$2:G$445,4,0)</f>
        <v>N/A</v>
      </c>
      <c r="M37" s="32" t="str">
        <f>VLOOKUP(H37,PELIGROS!A$2:G$445,5,0)</f>
        <v>PVE PSICOSOCIAL</v>
      </c>
      <c r="N37" s="33">
        <v>2</v>
      </c>
      <c r="O37" s="33">
        <v>3</v>
      </c>
      <c r="P37" s="33">
        <v>10</v>
      </c>
      <c r="Q37" s="33">
        <f t="shared" si="0"/>
        <v>6</v>
      </c>
      <c r="R37" s="33">
        <f t="shared" si="1"/>
        <v>60</v>
      </c>
      <c r="S37" s="33" t="str">
        <f t="shared" si="2"/>
        <v>M-6</v>
      </c>
      <c r="T37" s="31" t="str">
        <f t="shared" si="3"/>
        <v>III</v>
      </c>
      <c r="U37" s="31" t="str">
        <f t="shared" si="4"/>
        <v>Mejorable</v>
      </c>
      <c r="V37" s="43"/>
      <c r="W37" s="32" t="str">
        <f>VLOOKUP(H37,PELIGROS!A$2:G$445,6,0)</f>
        <v>ESTRÉS, ALTERACIÓN DEL SISTEMA NERVIOSO</v>
      </c>
      <c r="X37" s="34" t="s">
        <v>29</v>
      </c>
      <c r="Y37" s="34" t="s">
        <v>29</v>
      </c>
      <c r="Z37" s="34" t="s">
        <v>29</v>
      </c>
      <c r="AA37" s="32" t="s">
        <v>29</v>
      </c>
      <c r="AB37" s="32" t="str">
        <f>VLOOKUP(H37,PELIGROS!A$2:G$445,7,0)</f>
        <v>N/A</v>
      </c>
      <c r="AC37" s="34" t="s">
        <v>1201</v>
      </c>
      <c r="AD37" s="45"/>
    </row>
    <row r="38" spans="1:30" ht="151.5" customHeight="1">
      <c r="A38" s="47"/>
      <c r="B38" s="49"/>
      <c r="C38" s="43"/>
      <c r="D38" s="43"/>
      <c r="E38" s="43"/>
      <c r="F38" s="43"/>
      <c r="G38" s="32" t="str">
        <f>VLOOKUP(H38,PELIGROS!A$1:G$445,2,0)</f>
        <v>Inadecuadas conexiones eléctricas-saturación en tomas de energía</v>
      </c>
      <c r="H38" s="33" t="s">
        <v>547</v>
      </c>
      <c r="I38" s="33" t="s">
        <v>1222</v>
      </c>
      <c r="J38" s="32" t="str">
        <f>VLOOKUP(H38,PELIGROS!A$2:G$445,3,0)</f>
        <v>Quemaduras, electrocución, muerte</v>
      </c>
      <c r="K38" s="34" t="e">
        <v>#REF!</v>
      </c>
      <c r="L38" s="32" t="str">
        <f>VLOOKUP(H38,PELIGROS!A$2:G$445,4,0)</f>
        <v>Inspecciones planeadas e inspecciones no planeadas, procedimientos de programas de seguridad y salud en el trabajo</v>
      </c>
      <c r="M38" s="32" t="str">
        <f>VLOOKUP(H38,PELIGROS!A$2:G$445,5,0)</f>
        <v>E.P.P. Bota dieléctrica, Casco dieléctrico</v>
      </c>
      <c r="N38" s="33">
        <v>2</v>
      </c>
      <c r="O38" s="33">
        <v>2</v>
      </c>
      <c r="P38" s="33">
        <v>25</v>
      </c>
      <c r="Q38" s="33">
        <f t="shared" si="0"/>
        <v>4</v>
      </c>
      <c r="R38" s="33">
        <f t="shared" si="1"/>
        <v>100</v>
      </c>
      <c r="S38" s="33" t="str">
        <f t="shared" si="2"/>
        <v>B-4</v>
      </c>
      <c r="T38" s="31" t="str">
        <f t="shared" si="3"/>
        <v>III</v>
      </c>
      <c r="U38" s="31" t="str">
        <f t="shared" si="4"/>
        <v>Mejorable</v>
      </c>
      <c r="V38" s="43"/>
      <c r="W38" s="32" t="str">
        <f>VLOOKUP(H38,PELIGROS!A$2:G$445,6,0)</f>
        <v>Muerte</v>
      </c>
      <c r="X38" s="34" t="s">
        <v>29</v>
      </c>
      <c r="Y38" s="34" t="s">
        <v>1202</v>
      </c>
      <c r="Z38" s="34" t="s">
        <v>1203</v>
      </c>
      <c r="AA38" s="32" t="s">
        <v>1204</v>
      </c>
      <c r="AB38" s="32" t="str">
        <f>VLOOKUP(H38,PELIGROS!A$2:G$445,7,0)</f>
        <v>Uso y manejo adecuado de E.P.P., actos y condiciones inseguras</v>
      </c>
      <c r="AC38" s="34" t="s">
        <v>1205</v>
      </c>
      <c r="AD38" s="45"/>
    </row>
    <row r="39" spans="1:30" ht="151.5" customHeight="1">
      <c r="A39" s="47"/>
      <c r="B39" s="49"/>
      <c r="C39" s="43"/>
      <c r="D39" s="43"/>
      <c r="E39" s="43"/>
      <c r="F39" s="43"/>
      <c r="G39" s="32" t="str">
        <f>VLOOKUP(H39,PELIGROS!A$1:G$445,2,0)</f>
        <v>Superficies de trabajo irregulares o deslizantes</v>
      </c>
      <c r="H39" s="33" t="s">
        <v>571</v>
      </c>
      <c r="I39" s="33" t="s">
        <v>1222</v>
      </c>
      <c r="J39" s="32" t="str">
        <f>VLOOKUP(H39,PELIGROS!A$2:G$445,3,0)</f>
        <v>Caídas del mismo nivel, fracturas, golpe con objetos, caídas de objetos, obstrucción de rutas de evacuación</v>
      </c>
      <c r="K39" s="34" t="e">
        <v>#REF!</v>
      </c>
      <c r="L39" s="32" t="str">
        <f>VLOOKUP(H39,PELIGROS!A$2:G$445,4,0)</f>
        <v>N/A</v>
      </c>
      <c r="M39" s="32" t="str">
        <f>VLOOKUP(H39,PELIGROS!A$2:G$445,5,0)</f>
        <v>N/A</v>
      </c>
      <c r="N39" s="33">
        <v>6</v>
      </c>
      <c r="O39" s="33">
        <v>2</v>
      </c>
      <c r="P39" s="33">
        <v>25</v>
      </c>
      <c r="Q39" s="33">
        <f t="shared" si="0"/>
        <v>12</v>
      </c>
      <c r="R39" s="33">
        <f t="shared" si="1"/>
        <v>300</v>
      </c>
      <c r="S39" s="33" t="str">
        <f t="shared" si="2"/>
        <v>A-12</v>
      </c>
      <c r="T39" s="31" t="str">
        <f t="shared" si="3"/>
        <v>II</v>
      </c>
      <c r="U39" s="31" t="str">
        <f t="shared" si="4"/>
        <v>No Aceptable o Aceptable Con Control Especifico</v>
      </c>
      <c r="V39" s="43"/>
      <c r="W39" s="32" t="str">
        <f>VLOOKUP(H39,PELIGROS!A$2:G$445,6,0)</f>
        <v>Caídas de distinto nivel</v>
      </c>
      <c r="X39" s="34" t="s">
        <v>29</v>
      </c>
      <c r="Y39" s="34" t="s">
        <v>1211</v>
      </c>
      <c r="Z39" s="34" t="s">
        <v>1212</v>
      </c>
      <c r="AA39" s="32" t="s">
        <v>1213</v>
      </c>
      <c r="AB39" s="32" t="str">
        <f>VLOOKUP(H39,PELIGROS!A$2:G$445,7,0)</f>
        <v>Pautas Básicas en orden y aseo en el lugar de trabajo, actos y condiciones inseguras</v>
      </c>
      <c r="AC39" s="34" t="s">
        <v>1206</v>
      </c>
      <c r="AD39" s="45"/>
    </row>
    <row r="40" spans="1:30" ht="151.5" customHeight="1">
      <c r="A40" s="47"/>
      <c r="B40" s="49"/>
      <c r="C40" s="43"/>
      <c r="D40" s="43"/>
      <c r="E40" s="43"/>
      <c r="F40" s="43"/>
      <c r="G40" s="32" t="str">
        <f>VLOOKUP(H40,PELIGROS!A$1:G$445,2,0)</f>
        <v>SISMOS, INCENDIOS, INUNDACIONES, TERREMOTOS, VENDAVALES, DERRUMBE</v>
      </c>
      <c r="H40" s="33" t="s">
        <v>55</v>
      </c>
      <c r="I40" s="33" t="s">
        <v>1223</v>
      </c>
      <c r="J40" s="32" t="str">
        <f>VLOOKUP(H40,PELIGROS!A$2:G$445,3,0)</f>
        <v>SISMOS, INCENDIOS, INUNDACIONES, TERREMOTOS, VENDAVALES</v>
      </c>
      <c r="K40" s="34" t="e">
        <v>#REF!</v>
      </c>
      <c r="L40" s="32" t="str">
        <f>VLOOKUP(H40,PELIGROS!A$2:G$445,4,0)</f>
        <v>Inspecciones planeadas e inspecciones no planeadas, procedimientos de programas de seguridad y salud en el trabajo</v>
      </c>
      <c r="M40" s="32" t="str">
        <f>VLOOKUP(H40,PELIGROS!A$2:G$445,5,0)</f>
        <v>BRIGADAS DE EMERGENCIAS</v>
      </c>
      <c r="N40" s="33">
        <v>6</v>
      </c>
      <c r="O40" s="33">
        <v>3</v>
      </c>
      <c r="P40" s="33">
        <v>25</v>
      </c>
      <c r="Q40" s="33">
        <f t="shared" si="0"/>
        <v>18</v>
      </c>
      <c r="R40" s="33">
        <f t="shared" si="1"/>
        <v>450</v>
      </c>
      <c r="S40" s="33" t="str">
        <f t="shared" si="2"/>
        <v>A-18</v>
      </c>
      <c r="T40" s="31" t="str">
        <f t="shared" si="3"/>
        <v>II</v>
      </c>
      <c r="U40" s="31" t="str">
        <f t="shared" si="4"/>
        <v>No Aceptable o Aceptable Con Control Especifico</v>
      </c>
      <c r="V40" s="43"/>
      <c r="W40" s="32" t="str">
        <f>VLOOKUP(H40,PELIGROS!A$2:G$445,6,0)</f>
        <v>MUERTE</v>
      </c>
      <c r="X40" s="34" t="s">
        <v>29</v>
      </c>
      <c r="Y40" s="34" t="s">
        <v>29</v>
      </c>
      <c r="Z40" s="34" t="s">
        <v>29</v>
      </c>
      <c r="AA40" s="32" t="s">
        <v>1214</v>
      </c>
      <c r="AB40" s="32" t="str">
        <f>VLOOKUP(H40,PELIGROS!A$2:G$445,7,0)</f>
        <v>ENTRENAMIENTO DE LA BRIGADA; DIVULGACIÓN DE PLAN DE EMERGENCIA</v>
      </c>
      <c r="AC40" s="34" t="s">
        <v>29</v>
      </c>
      <c r="AD40" s="45"/>
    </row>
    <row r="41" spans="1:30" ht="151.5" customHeight="1" thickBot="1">
      <c r="A41" s="48"/>
      <c r="B41" s="50"/>
      <c r="C41" s="44"/>
      <c r="D41" s="44"/>
      <c r="E41" s="44"/>
      <c r="F41" s="44"/>
      <c r="G41" s="35" t="str">
        <f>VLOOKUP(H41,PELIGROS!A$1:G$445,2,0)</f>
        <v>LLUVIAS, GRANIZADA, HELADAS</v>
      </c>
      <c r="H41" s="36" t="s">
        <v>602</v>
      </c>
      <c r="I41" s="36" t="s">
        <v>1223</v>
      </c>
      <c r="J41" s="35" t="str">
        <f>VLOOKUP(H41,PELIGROS!A$2:G$445,3,0)</f>
        <v>DERRUMBES, HIPOTERMIA, DAÑO EN INSTALACIONES</v>
      </c>
      <c r="K41" s="37" t="e">
        <v>#REF!</v>
      </c>
      <c r="L41" s="35" t="str">
        <f>VLOOKUP(H41,PELIGROS!A$2:G$445,4,0)</f>
        <v>Inspecciones planeadas e inspecciones no planeadas, procedimientos de programas de seguridad y salud en el trabajo</v>
      </c>
      <c r="M41" s="35" t="str">
        <f>VLOOKUP(H41,PELIGROS!A$2:G$445,5,0)</f>
        <v>BRIGADAS DE EMERGENCIAS</v>
      </c>
      <c r="N41" s="36">
        <v>2</v>
      </c>
      <c r="O41" s="36">
        <v>3</v>
      </c>
      <c r="P41" s="36">
        <v>60</v>
      </c>
      <c r="Q41" s="36">
        <f t="shared" si="0"/>
        <v>6</v>
      </c>
      <c r="R41" s="36">
        <f t="shared" si="1"/>
        <v>360</v>
      </c>
      <c r="S41" s="36" t="str">
        <f t="shared" si="2"/>
        <v>M-6</v>
      </c>
      <c r="T41" s="38" t="str">
        <f t="shared" si="3"/>
        <v>II</v>
      </c>
      <c r="U41" s="38" t="str">
        <f t="shared" si="4"/>
        <v>No Aceptable o Aceptable Con Control Especifico</v>
      </c>
      <c r="V41" s="44"/>
      <c r="W41" s="35" t="str">
        <f>VLOOKUP(H41,PELIGROS!A$2:G$445,6,0)</f>
        <v>MUERTE</v>
      </c>
      <c r="X41" s="37" t="s">
        <v>29</v>
      </c>
      <c r="Y41" s="37" t="s">
        <v>29</v>
      </c>
      <c r="Z41" s="37" t="s">
        <v>29</v>
      </c>
      <c r="AA41" s="35" t="s">
        <v>1214</v>
      </c>
      <c r="AB41" s="35" t="str">
        <f>VLOOKUP(H41,PELIGROS!A$2:G$445,7,0)</f>
        <v>ENTRENAMIENTO DE LA BRIGADA; DIVULGACIÓN DE PLAN DE EMERGENCIA</v>
      </c>
      <c r="AC41" s="37" t="s">
        <v>29</v>
      </c>
      <c r="AD41" s="46"/>
    </row>
    <row r="43" spans="1:30" ht="13.5" thickBot="1"/>
    <row r="44" spans="1:30" ht="15.75" customHeight="1">
      <c r="A44" s="73" t="s">
        <v>1074</v>
      </c>
      <c r="B44" s="74"/>
      <c r="C44" s="74"/>
      <c r="D44" s="74"/>
      <c r="E44" s="74"/>
      <c r="F44" s="74"/>
      <c r="G44" s="75"/>
    </row>
    <row r="45" spans="1:30" ht="15.75" customHeight="1">
      <c r="A45" s="67" t="s">
        <v>1075</v>
      </c>
      <c r="B45" s="68"/>
      <c r="C45" s="68"/>
      <c r="D45" s="76" t="s">
        <v>1076</v>
      </c>
      <c r="E45" s="76"/>
      <c r="F45" s="76"/>
      <c r="G45" s="77"/>
    </row>
    <row r="46" spans="1:30" ht="29.25" customHeight="1">
      <c r="A46" s="65" t="s">
        <v>1233</v>
      </c>
      <c r="B46" s="66"/>
      <c r="C46" s="66"/>
      <c r="D46" s="78" t="s">
        <v>1230</v>
      </c>
      <c r="E46" s="78"/>
      <c r="F46" s="78"/>
      <c r="G46" s="79"/>
    </row>
    <row r="47" spans="1:30" ht="29.25" customHeight="1">
      <c r="A47" s="65" t="s">
        <v>1232</v>
      </c>
      <c r="B47" s="66"/>
      <c r="C47" s="66"/>
      <c r="D47" s="80" t="s">
        <v>1231</v>
      </c>
      <c r="E47" s="80"/>
      <c r="F47" s="80"/>
      <c r="G47" s="81"/>
    </row>
    <row r="48" spans="1:30" ht="15" customHeight="1" thickBot="1">
      <c r="A48" s="41"/>
      <c r="B48" s="39"/>
      <c r="C48" s="39"/>
      <c r="D48" s="39"/>
      <c r="E48" s="39"/>
      <c r="F48" s="39"/>
      <c r="G48" s="40"/>
    </row>
  </sheetData>
  <sortState ref="C26:AD40">
    <sortCondition ref="I26:I40" customList="BIOLÓGICO,FÍSICO,QUÍMICO,PSICOSOCIAL,BIOMECÁNICO,CONDICIONES DE SEGURIDAD,FENÓMENOS NATURALES"/>
  </sortState>
  <mergeCells count="38">
    <mergeCell ref="X8:AD9"/>
    <mergeCell ref="N8:T9"/>
    <mergeCell ref="E5:G5"/>
    <mergeCell ref="C8:F9"/>
    <mergeCell ref="J8:J10"/>
    <mergeCell ref="K8:M9"/>
    <mergeCell ref="U8:U9"/>
    <mergeCell ref="V8:W9"/>
    <mergeCell ref="C3:G3"/>
    <mergeCell ref="C4:G4"/>
    <mergeCell ref="C2:G2"/>
    <mergeCell ref="A47:C47"/>
    <mergeCell ref="A46:C46"/>
    <mergeCell ref="A45:C45"/>
    <mergeCell ref="A8:A10"/>
    <mergeCell ref="B8:B10"/>
    <mergeCell ref="A44:G44"/>
    <mergeCell ref="D45:G45"/>
    <mergeCell ref="D46:G46"/>
    <mergeCell ref="D47:G47"/>
    <mergeCell ref="C26:C41"/>
    <mergeCell ref="D26:D41"/>
    <mergeCell ref="E26:E41"/>
    <mergeCell ref="F26:F41"/>
    <mergeCell ref="G8:I9"/>
    <mergeCell ref="H10:I10"/>
    <mergeCell ref="C11:C25"/>
    <mergeCell ref="D11:D25"/>
    <mergeCell ref="E11:E25"/>
    <mergeCell ref="F11:F25"/>
    <mergeCell ref="D48:G48"/>
    <mergeCell ref="A48:C48"/>
    <mergeCell ref="AD11:AD25"/>
    <mergeCell ref="V26:V41"/>
    <mergeCell ref="AD26:AD41"/>
    <mergeCell ref="A11:A41"/>
    <mergeCell ref="B11:B41"/>
    <mergeCell ref="V11:V25"/>
  </mergeCells>
  <conditionalFormatting sqref="P11:P25">
    <cfRule type="cellIs" priority="51" stopIfTrue="1" operator="equal">
      <formula>"10, 25, 50, 100"</formula>
    </cfRule>
  </conditionalFormatting>
  <conditionalFormatting sqref="U1:U10 U42:U1048576">
    <cfRule type="containsText" dxfId="11" priority="47" operator="containsText" text="No Aceptable o Aceptable con Control Especifico">
      <formula>NOT(ISERROR(SEARCH("No Aceptable o Aceptable con Control Especifico",U1)))</formula>
    </cfRule>
    <cfRule type="containsText" dxfId="10" priority="48" operator="containsText" text="No Aceptable">
      <formula>NOT(ISERROR(SEARCH("No Aceptable",U1)))</formula>
    </cfRule>
    <cfRule type="containsText" dxfId="9" priority="49" operator="containsText" text="No Aceptable o Aceptable con Control Especifico">
      <formula>NOT(ISERROR(SEARCH("No Aceptable o Aceptable con Control Especifico",U1)))</formula>
    </cfRule>
  </conditionalFormatting>
  <conditionalFormatting sqref="T1:T10 T42:T1048576">
    <cfRule type="cellIs" dxfId="8" priority="46" operator="equal">
      <formula>"II"</formula>
    </cfRule>
  </conditionalFormatting>
  <conditionalFormatting sqref="T11:T41">
    <cfRule type="cellIs" dxfId="7" priority="38" stopIfTrue="1" operator="equal">
      <formula>"IV"</formula>
    </cfRule>
    <cfRule type="cellIs" dxfId="6" priority="39" stopIfTrue="1" operator="equal">
      <formula>"III"</formula>
    </cfRule>
    <cfRule type="cellIs" dxfId="5" priority="40" stopIfTrue="1" operator="equal">
      <formula>"II"</formula>
    </cfRule>
    <cfRule type="cellIs" dxfId="4" priority="41" stopIfTrue="1" operator="equal">
      <formula>"I"</formula>
    </cfRule>
  </conditionalFormatting>
  <conditionalFormatting sqref="U11:U41">
    <cfRule type="cellIs" dxfId="3" priority="24" stopIfTrue="1" operator="equal">
      <formula>"No Aceptable"</formula>
    </cfRule>
    <cfRule type="cellIs" dxfId="2" priority="25" stopIfTrue="1" operator="equal">
      <formula>"Aceptable"</formula>
    </cfRule>
  </conditionalFormatting>
  <conditionalFormatting sqref="U11:U41">
    <cfRule type="cellIs" dxfId="1" priority="22" stopIfTrue="1" operator="equal">
      <formula>"No Aceptable o Aceptable Con Control Especifico"</formula>
    </cfRule>
  </conditionalFormatting>
  <conditionalFormatting sqref="U11:U41">
    <cfRule type="containsText" dxfId="0" priority="21" stopIfTrue="1" operator="containsText" text="Mejorable">
      <formula>NOT(ISERROR(SEARCH("Mejorable",U11)))</formula>
    </cfRule>
  </conditionalFormatting>
  <conditionalFormatting sqref="P32">
    <cfRule type="cellIs" priority="1" stopIfTrue="1" operator="equal">
      <formula>"10, 25, 50, 100"</formula>
    </cfRule>
  </conditionalFormatting>
  <conditionalFormatting sqref="P26:P30 P33:P41">
    <cfRule type="cellIs" priority="3" stopIfTrue="1" operator="equal">
      <formula>"10, 25, 50, 100"</formula>
    </cfRule>
  </conditionalFormatting>
  <conditionalFormatting sqref="P31">
    <cfRule type="cellIs" priority="2" stopIfTrue="1" operator="equal">
      <formula>"10, 25, 50, 100"</formula>
    </cfRule>
  </conditionalFormatting>
  <dataValidations count="3">
    <dataValidation type="whole" allowBlank="1" showInputMessage="1" showErrorMessage="1" prompt="1 Esporadica (EE)_x000a_2 Ocasional (EO)_x000a_3 Frecuente (EF)_x000a_4 continua (EC)" sqref="O11:O4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1">
      <formula1>10</formula1>
      <formula2>100</formula2>
    </dataValidation>
    <dataValidation type="whole" allowBlank="1" showInputMessage="1" showErrorMessage="1" prompt="Deficiencia_x000a_Muy alto 10_x000a_Alto        6_x000a_Medio     2_x000a_Bajo       0" sqref="N26:N41">
      <formula1>0</formula1>
      <formula2>10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E11:E41</xm:sqref>
        </x14:dataValidation>
        <x14:dataValidation type="list" allowBlank="1" showInputMessage="1" showErrorMessage="1">
          <x14:formula1>
            <xm:f>PELIGROS!$A$2:$A$445</xm:f>
          </x14:formula1>
          <xm:sqref>H11:H41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2019-06-21T20:02:20Z</dcterms:modified>
</cp:coreProperties>
</file>